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tables/table1.xml" ContentType="application/vnd.openxmlformats-officedocument.spreadsheetml.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User Archive\Spheres\BIZ\_education\Data Science\Formal\CSULB MSIS\IS 601\Exam 1\"/>
    </mc:Choice>
  </mc:AlternateContent>
  <xr:revisionPtr revIDLastSave="0" documentId="13_ncr:1_{1A0A1970-D35C-44F9-894D-9472BAA81A7F}" xr6:coauthVersionLast="45" xr6:coauthVersionMax="45" xr10:uidLastSave="{00000000-0000-0000-0000-000000000000}"/>
  <bookViews>
    <workbookView xWindow="7545" yWindow="2430" windowWidth="13545" windowHeight="10350" tabRatio="884" firstSheet="3" activeTab="6" xr2:uid="{441C8A04-068F-4EBF-AB71-A37A633D2CD3}"/>
  </bookViews>
  <sheets>
    <sheet name="Exercises (1)" sheetId="1" r:id="rId1"/>
    <sheet name="Exercises (2)" sheetId="3" r:id="rId2"/>
    <sheet name="Exercises (3)" sheetId="4" r:id="rId3"/>
    <sheet name="Exercises (4)" sheetId="5" r:id="rId4"/>
    <sheet name="Exercises (5)" sheetId="6" r:id="rId5"/>
    <sheet name="Exercises (6)" sheetId="7" r:id="rId6"/>
    <sheet name="Exam 1 Scratch Paper" sheetId="14" r:id="rId7"/>
    <sheet name="Ch 1 - What is Statistics" sheetId="8" r:id="rId8"/>
    <sheet name="Ch 2 - Freq Tables, Dist" sheetId="9" r:id="rId9"/>
    <sheet name="Ch 3 - Numerical Measures" sheetId="10" r:id="rId10"/>
    <sheet name="Ch 4 - Display and Explore Data" sheetId="11" r:id="rId11"/>
    <sheet name="Ch 5 - Probability Concepts" sheetId="13" r:id="rId12"/>
    <sheet name="Applewood Data" sheetId="12" r:id="rId13"/>
  </sheets>
  <definedNames>
    <definedName name="_xlchart.v1.0" hidden="1">'Applewood Data'!$A$2:$A$181</definedName>
    <definedName name="_xlchart.v1.1" hidden="1">'Applewood Data'!$A$2:$A$181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Y25" i="14" l="1"/>
  <c r="N28" i="14"/>
  <c r="N29" i="14"/>
  <c r="R26" i="14"/>
  <c r="Q21" i="14"/>
  <c r="O18" i="14"/>
  <c r="K5" i="14"/>
  <c r="B41" i="14"/>
  <c r="B36" i="14"/>
  <c r="B25" i="14"/>
  <c r="B10" i="14"/>
  <c r="B7" i="14"/>
  <c r="AF15" i="14"/>
  <c r="AF27" i="14"/>
  <c r="AF21" i="14"/>
  <c r="AF22" i="14" s="1"/>
  <c r="P39" i="5"/>
  <c r="Y22" i="14"/>
  <c r="P25" i="14"/>
  <c r="O25" i="14"/>
  <c r="Q22" i="14"/>
  <c r="Q23" i="14"/>
  <c r="Q24" i="14"/>
  <c r="W13" i="14"/>
  <c r="V13" i="14"/>
  <c r="U13" i="14"/>
  <c r="T13" i="14"/>
  <c r="S13" i="14"/>
  <c r="R13" i="14"/>
  <c r="Q13" i="14"/>
  <c r="P13" i="14"/>
  <c r="O13" i="14"/>
  <c r="N13" i="14"/>
  <c r="G26" i="14"/>
  <c r="K24" i="14"/>
  <c r="K26" i="14" s="1"/>
  <c r="CN126" i="10"/>
  <c r="K15" i="14"/>
  <c r="J18" i="14" s="1"/>
  <c r="K14" i="14"/>
  <c r="J19" i="14" s="1"/>
  <c r="K13" i="14"/>
  <c r="J16" i="14"/>
  <c r="I16" i="14"/>
  <c r="H16" i="14"/>
  <c r="K4" i="14"/>
  <c r="K3" i="14"/>
  <c r="K2" i="14"/>
  <c r="B42" i="14"/>
  <c r="C15" i="14"/>
  <c r="D15" i="14" s="1"/>
  <c r="C16" i="14"/>
  <c r="D16" i="14" s="1"/>
  <c r="C17" i="14"/>
  <c r="D17" i="14" s="1"/>
  <c r="C14" i="14"/>
  <c r="D14" i="14" s="1"/>
  <c r="D18" i="14" l="1"/>
  <c r="K16" i="14"/>
  <c r="Q25" i="14"/>
  <c r="R25" i="14" s="1"/>
  <c r="X13" i="14"/>
  <c r="C4" i="14" l="1"/>
  <c r="B9" i="14" s="1"/>
  <c r="D4" i="14"/>
  <c r="E4" i="14"/>
  <c r="B4" i="14"/>
  <c r="B8" i="14" s="1"/>
  <c r="Y55" i="6"/>
  <c r="X55" i="6"/>
  <c r="W55" i="6"/>
  <c r="V55" i="6"/>
  <c r="O25" i="12"/>
  <c r="N25" i="12"/>
  <c r="M25" i="12"/>
  <c r="M26" i="12" s="1"/>
  <c r="L25" i="12"/>
  <c r="O24" i="12"/>
  <c r="N24" i="12"/>
  <c r="M24" i="12"/>
  <c r="L24" i="12"/>
  <c r="O26" i="12"/>
  <c r="CN125" i="10"/>
  <c r="CN124" i="10"/>
  <c r="CY59" i="11"/>
  <c r="CY58" i="11"/>
  <c r="CY57" i="11"/>
  <c r="CY61" i="11"/>
  <c r="CW56" i="11"/>
  <c r="CW58" i="11" s="1"/>
  <c r="I37" i="12"/>
  <c r="I38" i="12"/>
  <c r="I36" i="12"/>
  <c r="I35" i="12" s="1"/>
  <c r="BO170" i="11"/>
  <c r="BN170" i="11"/>
  <c r="BJ170" i="11"/>
  <c r="BO169" i="11"/>
  <c r="BN169" i="11"/>
  <c r="BJ169" i="11"/>
  <c r="BI169" i="11"/>
  <c r="BO168" i="11"/>
  <c r="BN168" i="11"/>
  <c r="BJ168" i="11"/>
  <c r="BI168" i="11"/>
  <c r="BO167" i="11"/>
  <c r="BN167" i="11"/>
  <c r="BJ167" i="11"/>
  <c r="BI167" i="11"/>
  <c r="BO166" i="11"/>
  <c r="BN166" i="11"/>
  <c r="BJ166" i="11"/>
  <c r="BC73" i="11"/>
  <c r="AX116" i="11"/>
  <c r="AX117" i="11" s="1"/>
  <c r="AY117" i="11" s="1"/>
  <c r="BI73" i="11"/>
  <c r="BB74" i="11"/>
  <c r="BB75" i="11"/>
  <c r="BB73" i="11"/>
  <c r="BI74" i="11"/>
  <c r="BI75" i="11"/>
  <c r="BJ76" i="11"/>
  <c r="BJ72" i="11"/>
  <c r="BJ74" i="11"/>
  <c r="BJ75" i="11"/>
  <c r="BJ73" i="11"/>
  <c r="BA70" i="11"/>
  <c r="BC76" i="11"/>
  <c r="BC72" i="11"/>
  <c r="BC74" i="11"/>
  <c r="BE74" i="11"/>
  <c r="BC75" i="11"/>
  <c r="Z78" i="11"/>
  <c r="AA78" i="11" s="1"/>
  <c r="AB78" i="11" s="1"/>
  <c r="AC78" i="11" s="1"/>
  <c r="AD78" i="11" s="1"/>
  <c r="AE78" i="11" s="1"/>
  <c r="AF78" i="11" s="1"/>
  <c r="AG78" i="11" s="1"/>
  <c r="AH78" i="11" s="1"/>
  <c r="AI78" i="11" s="1"/>
  <c r="AJ78" i="11" s="1"/>
  <c r="AK78" i="11" s="1"/>
  <c r="AL78" i="11" s="1"/>
  <c r="AM78" i="11" s="1"/>
  <c r="AN78" i="11" s="1"/>
  <c r="AO78" i="11" s="1"/>
  <c r="AP78" i="11" s="1"/>
  <c r="AQ78" i="11" s="1"/>
  <c r="AR78" i="11" s="1"/>
  <c r="AS78" i="11" s="1"/>
  <c r="AT78" i="11" s="1"/>
  <c r="AU78" i="11" s="1"/>
  <c r="T80" i="11"/>
  <c r="Y73" i="11" s="1"/>
  <c r="S80" i="11"/>
  <c r="Y66" i="11" s="1"/>
  <c r="Z71" i="11"/>
  <c r="R81" i="11"/>
  <c r="R82" i="11" s="1"/>
  <c r="DE144" i="10"/>
  <c r="DC143" i="10"/>
  <c r="DD143" i="10" s="1"/>
  <c r="DE143" i="10" s="1"/>
  <c r="DC142" i="10"/>
  <c r="DD142" i="10" s="1"/>
  <c r="DE142" i="10" s="1"/>
  <c r="DC141" i="10"/>
  <c r="DD141" i="10" s="1"/>
  <c r="DE141" i="10" s="1"/>
  <c r="DC140" i="10"/>
  <c r="DD140" i="10" s="1"/>
  <c r="DE140" i="10" s="1"/>
  <c r="DC139" i="10"/>
  <c r="DD139" i="10" s="1"/>
  <c r="DE139" i="10" s="1"/>
  <c r="DC138" i="10"/>
  <c r="DD138" i="10" s="1"/>
  <c r="DE138" i="10" s="1"/>
  <c r="DC137" i="10"/>
  <c r="DD137" i="10" s="1"/>
  <c r="DE137" i="10" s="1"/>
  <c r="DC136" i="10"/>
  <c r="DD136" i="10" s="1"/>
  <c r="DE136" i="10" s="1"/>
  <c r="DA146" i="10"/>
  <c r="DB144" i="10"/>
  <c r="DB137" i="10"/>
  <c r="DB138" i="10"/>
  <c r="DB139" i="10"/>
  <c r="DB140" i="10"/>
  <c r="DB141" i="10"/>
  <c r="DB142" i="10"/>
  <c r="DB143" i="10"/>
  <c r="DB136" i="10"/>
  <c r="DA137" i="10"/>
  <c r="DA138" i="10"/>
  <c r="DA139" i="10"/>
  <c r="DA140" i="10"/>
  <c r="DA141" i="10"/>
  <c r="DA142" i="10"/>
  <c r="DA143" i="10"/>
  <c r="DA136" i="10"/>
  <c r="CZ144" i="10"/>
  <c r="CY137" i="10"/>
  <c r="CY138" i="10"/>
  <c r="CY139" i="10"/>
  <c r="CY140" i="10"/>
  <c r="CY141" i="10"/>
  <c r="CY142" i="10"/>
  <c r="CY136" i="10"/>
  <c r="AD178" i="10"/>
  <c r="AA181" i="10"/>
  <c r="AA182" i="10"/>
  <c r="AE176" i="10"/>
  <c r="AA177" i="10"/>
  <c r="Z59" i="9"/>
  <c r="Z58" i="9"/>
  <c r="Z57" i="9"/>
  <c r="Z56" i="9"/>
  <c r="Z60" i="9" s="1"/>
  <c r="Z55" i="9"/>
  <c r="Y60" i="9"/>
  <c r="N42" i="9"/>
  <c r="N41" i="9"/>
  <c r="N40" i="9"/>
  <c r="N39" i="9"/>
  <c r="N38" i="9"/>
  <c r="M42" i="9"/>
  <c r="M27" i="5"/>
  <c r="M29" i="5" s="1"/>
  <c r="L38" i="4"/>
  <c r="B6" i="14" l="1"/>
  <c r="N26" i="12"/>
  <c r="P25" i="12"/>
  <c r="P24" i="12"/>
  <c r="L26" i="12"/>
  <c r="P26" i="12" s="1"/>
  <c r="CW57" i="11"/>
  <c r="CO62" i="11" s="1"/>
  <c r="CP62" i="11" s="1"/>
  <c r="CO66" i="11"/>
  <c r="CP66" i="11" s="1"/>
  <c r="CO65" i="11"/>
  <c r="CP65" i="11" s="1"/>
  <c r="CO61" i="11"/>
  <c r="CP61" i="11" s="1"/>
  <c r="I39" i="12"/>
  <c r="AY116" i="11"/>
  <c r="AX119" i="11"/>
  <c r="AY119" i="11" s="1"/>
  <c r="AX118" i="11"/>
  <c r="R83" i="11"/>
  <c r="S82" i="11"/>
  <c r="T82" i="11"/>
  <c r="T81" i="11"/>
  <c r="S81" i="11"/>
  <c r="AA71" i="11"/>
  <c r="DA147" i="10"/>
  <c r="AE177" i="10"/>
  <c r="AD177" i="10"/>
  <c r="AE178" i="10"/>
  <c r="AE179" i="10" s="1"/>
  <c r="AA178" i="10"/>
  <c r="AA179" i="10" s="1"/>
  <c r="AA183" i="10" s="1"/>
  <c r="CO69" i="11" l="1"/>
  <c r="CP69" i="11" s="1"/>
  <c r="CO57" i="11"/>
  <c r="CP57" i="11" s="1"/>
  <c r="CO59" i="11"/>
  <c r="CP59" i="11" s="1"/>
  <c r="CO67" i="11"/>
  <c r="CP67" i="11" s="1"/>
  <c r="CO70" i="11"/>
  <c r="CP70" i="11" s="1"/>
  <c r="CO63" i="11"/>
  <c r="CP63" i="11" s="1"/>
  <c r="CO60" i="11"/>
  <c r="CP60" i="11" s="1"/>
  <c r="CO68" i="11"/>
  <c r="CP68" i="11" s="1"/>
  <c r="CO56" i="11"/>
  <c r="CP56" i="11" s="1"/>
  <c r="CO64" i="11"/>
  <c r="CP64" i="11" s="1"/>
  <c r="CO58" i="11"/>
  <c r="CP58" i="11" s="1"/>
  <c r="AY118" i="11"/>
  <c r="AB71" i="11"/>
  <c r="R84" i="11"/>
  <c r="S83" i="11"/>
  <c r="T83" i="11"/>
  <c r="CP71" i="11" l="1"/>
  <c r="CW59" i="11" s="1"/>
  <c r="CQ70" i="11" s="1"/>
  <c r="CR70" i="11" s="1"/>
  <c r="CQ58" i="11"/>
  <c r="CR58" i="11" s="1"/>
  <c r="AC71" i="11"/>
  <c r="R85" i="11"/>
  <c r="T84" i="11"/>
  <c r="S84" i="11"/>
  <c r="CQ65" i="11" l="1"/>
  <c r="CR65" i="11" s="1"/>
  <c r="CQ62" i="11"/>
  <c r="CR62" i="11" s="1"/>
  <c r="CQ60" i="11"/>
  <c r="CR60" i="11" s="1"/>
  <c r="CQ61" i="11"/>
  <c r="CR61" i="11" s="1"/>
  <c r="CW60" i="11"/>
  <c r="CQ67" i="11"/>
  <c r="CR67" i="11" s="1"/>
  <c r="CQ68" i="11"/>
  <c r="CR68" i="11" s="1"/>
  <c r="CQ69" i="11"/>
  <c r="CR69" i="11" s="1"/>
  <c r="CQ63" i="11"/>
  <c r="CR63" i="11" s="1"/>
  <c r="CQ66" i="11"/>
  <c r="CR66" i="11" s="1"/>
  <c r="CQ64" i="11"/>
  <c r="CR64" i="11" s="1"/>
  <c r="CQ57" i="11"/>
  <c r="CR57" i="11" s="1"/>
  <c r="CQ56" i="11"/>
  <c r="CR56" i="11" s="1"/>
  <c r="CQ59" i="11"/>
  <c r="CR59" i="11" s="1"/>
  <c r="R86" i="11"/>
  <c r="S85" i="11"/>
  <c r="T85" i="11"/>
  <c r="AD71" i="11"/>
  <c r="CR71" i="11" l="1"/>
  <c r="CW61" i="11" s="1"/>
  <c r="AE71" i="11"/>
  <c r="R87" i="11"/>
  <c r="S86" i="11"/>
  <c r="T86" i="11"/>
  <c r="R88" i="11" l="1"/>
  <c r="S87" i="11"/>
  <c r="T87" i="11"/>
  <c r="AF71" i="11"/>
  <c r="R89" i="11" l="1"/>
  <c r="T88" i="11"/>
  <c r="S88" i="11"/>
  <c r="AG71" i="11"/>
  <c r="R90" i="11" l="1"/>
  <c r="T89" i="11"/>
  <c r="S89" i="11"/>
  <c r="AH71" i="11"/>
  <c r="R91" i="11" l="1"/>
  <c r="S90" i="11"/>
  <c r="T90" i="11"/>
  <c r="AI71" i="11"/>
  <c r="R92" i="11" l="1"/>
  <c r="S91" i="11"/>
  <c r="T91" i="11"/>
  <c r="AJ71" i="11"/>
  <c r="R93" i="11" l="1"/>
  <c r="T92" i="11"/>
  <c r="S92" i="11"/>
  <c r="AK71" i="11"/>
  <c r="R94" i="11" l="1"/>
  <c r="S93" i="11"/>
  <c r="T93" i="11"/>
  <c r="AL71" i="11"/>
  <c r="R95" i="11" l="1"/>
  <c r="S94" i="11"/>
  <c r="T94" i="11"/>
  <c r="AM71" i="11"/>
  <c r="R96" i="11" l="1"/>
  <c r="S95" i="11"/>
  <c r="T95" i="11"/>
  <c r="AN71" i="11"/>
  <c r="R97" i="11" l="1"/>
  <c r="T96" i="11"/>
  <c r="S96" i="11"/>
  <c r="AO71" i="11"/>
  <c r="R98" i="11" l="1"/>
  <c r="T97" i="11"/>
  <c r="S97" i="11"/>
  <c r="AP71" i="11"/>
  <c r="R99" i="11" l="1"/>
  <c r="S98" i="11"/>
  <c r="T98" i="11"/>
  <c r="AQ71" i="11"/>
  <c r="R100" i="11" l="1"/>
  <c r="S99" i="11"/>
  <c r="T99" i="11"/>
  <c r="AR71" i="11"/>
  <c r="R101" i="11" l="1"/>
  <c r="T100" i="11"/>
  <c r="S100" i="11"/>
  <c r="AS71" i="11"/>
  <c r="R102" i="11" l="1"/>
  <c r="T101" i="11"/>
  <c r="S101" i="11"/>
  <c r="AT71" i="11"/>
  <c r="S102" i="11" l="1"/>
  <c r="T102" i="11"/>
  <c r="AU71" i="11"/>
  <c r="Y71" i="11" l="1"/>
  <c r="Y70" i="11" s="1"/>
  <c r="Y69" i="11" s="1"/>
  <c r="Y68" i="11" s="1"/>
  <c r="Y67" i="11" s="1"/>
  <c r="AU67" i="11" s="1"/>
  <c r="AU68" i="11" s="1"/>
  <c r="AU69" i="11" s="1"/>
  <c r="AU70" i="11" s="1"/>
  <c r="Y78" i="11"/>
  <c r="Y77" i="11" s="1"/>
  <c r="Y76" i="11" s="1"/>
  <c r="Y75" i="11" s="1"/>
  <c r="Y74" i="11" s="1"/>
  <c r="AU74" i="11" s="1"/>
  <c r="AU75" i="11" s="1"/>
  <c r="AU76" i="11" s="1"/>
  <c r="AU77" i="11" s="1"/>
  <c r="AP67" i="11" l="1"/>
  <c r="AP68" i="11" s="1"/>
  <c r="AP69" i="11" s="1"/>
  <c r="AP70" i="11" s="1"/>
  <c r="AH67" i="11"/>
  <c r="AH68" i="11" s="1"/>
  <c r="AH69" i="11" s="1"/>
  <c r="AH70" i="11" s="1"/>
  <c r="AO67" i="11"/>
  <c r="AO68" i="11" s="1"/>
  <c r="AO69" i="11" s="1"/>
  <c r="AO70" i="11" s="1"/>
  <c r="AG67" i="11"/>
  <c r="AG68" i="11" s="1"/>
  <c r="AG69" i="11" s="1"/>
  <c r="AG70" i="11" s="1"/>
  <c r="AT67" i="11"/>
  <c r="AT68" i="11" s="1"/>
  <c r="AT69" i="11" s="1"/>
  <c r="AT70" i="11" s="1"/>
  <c r="AL67" i="11"/>
  <c r="AL68" i="11" s="1"/>
  <c r="AL69" i="11" s="1"/>
  <c r="AL70" i="11" s="1"/>
  <c r="AD67" i="11"/>
  <c r="AD68" i="11" s="1"/>
  <c r="AD69" i="11" s="1"/>
  <c r="AD70" i="11" s="1"/>
  <c r="AS67" i="11"/>
  <c r="AS68" i="11" s="1"/>
  <c r="AS69" i="11" s="1"/>
  <c r="AS70" i="11" s="1"/>
  <c r="AK67" i="11"/>
  <c r="AK68" i="11" s="1"/>
  <c r="AK69" i="11" s="1"/>
  <c r="AK70" i="11" s="1"/>
  <c r="AC67" i="11"/>
  <c r="AC68" i="11" s="1"/>
  <c r="AC69" i="11" s="1"/>
  <c r="AC70" i="11" s="1"/>
  <c r="AR67" i="11"/>
  <c r="AR68" i="11" s="1"/>
  <c r="AR69" i="11" s="1"/>
  <c r="AR70" i="11" s="1"/>
  <c r="AN67" i="11"/>
  <c r="AN68" i="11" s="1"/>
  <c r="AN69" i="11" s="1"/>
  <c r="AN70" i="11" s="1"/>
  <c r="AJ67" i="11"/>
  <c r="AJ68" i="11" s="1"/>
  <c r="AJ69" i="11" s="1"/>
  <c r="AJ70" i="11" s="1"/>
  <c r="AF67" i="11"/>
  <c r="AF68" i="11" s="1"/>
  <c r="AF69" i="11" s="1"/>
  <c r="AF70" i="11" s="1"/>
  <c r="AB67" i="11"/>
  <c r="AB68" i="11" s="1"/>
  <c r="AB69" i="11" s="1"/>
  <c r="AB70" i="11" s="1"/>
  <c r="AQ67" i="11"/>
  <c r="AQ68" i="11" s="1"/>
  <c r="AQ69" i="11" s="1"/>
  <c r="AQ70" i="11" s="1"/>
  <c r="AM67" i="11"/>
  <c r="AM68" i="11" s="1"/>
  <c r="AM69" i="11" s="1"/>
  <c r="AM70" i="11" s="1"/>
  <c r="AI67" i="11"/>
  <c r="AI68" i="11" s="1"/>
  <c r="AI69" i="11" s="1"/>
  <c r="AI70" i="11" s="1"/>
  <c r="AE67" i="11"/>
  <c r="AE68" i="11" s="1"/>
  <c r="AE69" i="11" s="1"/>
  <c r="AE70" i="11" s="1"/>
  <c r="AA67" i="11"/>
  <c r="AA68" i="11" s="1"/>
  <c r="AA69" i="11" s="1"/>
  <c r="AA70" i="11" s="1"/>
  <c r="Z67" i="11"/>
  <c r="Z68" i="11" s="1"/>
  <c r="Z69" i="11" s="1"/>
  <c r="Z70" i="11" s="1"/>
  <c r="Z74" i="11"/>
  <c r="Z75" i="11" s="1"/>
  <c r="Z76" i="11" s="1"/>
  <c r="Z77" i="11" s="1"/>
  <c r="AA74" i="11"/>
  <c r="AA75" i="11" s="1"/>
  <c r="AA76" i="11" s="1"/>
  <c r="AA77" i="11" s="1"/>
  <c r="AB74" i="11"/>
  <c r="AB75" i="11" s="1"/>
  <c r="AB76" i="11" s="1"/>
  <c r="AB77" i="11" s="1"/>
  <c r="AC74" i="11"/>
  <c r="AC75" i="11" s="1"/>
  <c r="AC76" i="11" s="1"/>
  <c r="AC77" i="11" s="1"/>
  <c r="AD74" i="11"/>
  <c r="AD75" i="11" s="1"/>
  <c r="AD76" i="11" s="1"/>
  <c r="AD77" i="11" s="1"/>
  <c r="AE74" i="11"/>
  <c r="AE75" i="11" s="1"/>
  <c r="AE76" i="11" s="1"/>
  <c r="AE77" i="11" s="1"/>
  <c r="AF74" i="11"/>
  <c r="AF75" i="11" s="1"/>
  <c r="AF76" i="11" s="1"/>
  <c r="AF77" i="11" s="1"/>
  <c r="AG74" i="11"/>
  <c r="AG75" i="11" s="1"/>
  <c r="AG76" i="11" s="1"/>
  <c r="AG77" i="11" s="1"/>
  <c r="AH74" i="11"/>
  <c r="AH75" i="11" s="1"/>
  <c r="AH76" i="11" s="1"/>
  <c r="AH77" i="11" s="1"/>
  <c r="AI74" i="11"/>
  <c r="AI75" i="11" s="1"/>
  <c r="AI76" i="11" s="1"/>
  <c r="AI77" i="11" s="1"/>
  <c r="AJ74" i="11"/>
  <c r="AJ75" i="11" s="1"/>
  <c r="AJ76" i="11" s="1"/>
  <c r="AJ77" i="11" s="1"/>
  <c r="AK74" i="11"/>
  <c r="AK75" i="11" s="1"/>
  <c r="AK76" i="11" s="1"/>
  <c r="AK77" i="11" s="1"/>
  <c r="AL74" i="11"/>
  <c r="AL75" i="11" s="1"/>
  <c r="AL76" i="11" s="1"/>
  <c r="AL77" i="11" s="1"/>
  <c r="AM74" i="11"/>
  <c r="AM75" i="11" s="1"/>
  <c r="AM76" i="11" s="1"/>
  <c r="AM77" i="11" s="1"/>
  <c r="AN74" i="11"/>
  <c r="AN75" i="11" s="1"/>
  <c r="AN76" i="11" s="1"/>
  <c r="AN77" i="11" s="1"/>
  <c r="AO74" i="11"/>
  <c r="AO75" i="11" s="1"/>
  <c r="AO76" i="11" s="1"/>
  <c r="AO77" i="11" s="1"/>
  <c r="AP74" i="11"/>
  <c r="AP75" i="11" s="1"/>
  <c r="AP76" i="11" s="1"/>
  <c r="AP77" i="11" s="1"/>
  <c r="AQ74" i="11"/>
  <c r="AQ75" i="11" s="1"/>
  <c r="AQ76" i="11" s="1"/>
  <c r="AQ77" i="11" s="1"/>
  <c r="AR74" i="11"/>
  <c r="AR75" i="11" s="1"/>
  <c r="AR76" i="11" s="1"/>
  <c r="AR77" i="11" s="1"/>
  <c r="AS74" i="11"/>
  <c r="AS75" i="11" s="1"/>
  <c r="AS76" i="11" s="1"/>
  <c r="AS77" i="11" s="1"/>
  <c r="AT74" i="11"/>
  <c r="AT75" i="11" s="1"/>
  <c r="AT76" i="11" s="1"/>
  <c r="AT77" i="11" s="1"/>
</calcChain>
</file>

<file path=xl/sharedStrings.xml><?xml version="1.0" encoding="utf-8"?>
<sst xmlns="http://schemas.openxmlformats.org/spreadsheetml/2006/main" count="724" uniqueCount="255">
  <si>
    <t>ordinal</t>
  </si>
  <si>
    <t>interval</t>
  </si>
  <si>
    <t>the difference between each degree is meaningful</t>
  </si>
  <si>
    <t>ratio</t>
  </si>
  <si>
    <t>income is a number and can be 0</t>
  </si>
  <si>
    <t>can be either numeric or non-numeric</t>
  </si>
  <si>
    <t>the population</t>
  </si>
  <si>
    <t>sample</t>
  </si>
  <si>
    <t>a</t>
  </si>
  <si>
    <t>can be larger, smaller or equal to the mean of the population</t>
  </si>
  <si>
    <t>categorical data</t>
  </si>
  <si>
    <t>b</t>
  </si>
  <si>
    <t xml:space="preserve">relative frequency </t>
  </si>
  <si>
    <t xml:space="preserve">percent frequency </t>
  </si>
  <si>
    <t>c</t>
  </si>
  <si>
    <t>negatively skewed</t>
  </si>
  <si>
    <t>crosstabulation</t>
  </si>
  <si>
    <t>scatter diagram</t>
  </si>
  <si>
    <t>n-1 applies to variance and std dev</t>
  </si>
  <si>
    <t>variance measures dispersion</t>
  </si>
  <si>
    <t>A</t>
  </si>
  <si>
    <t>B</t>
  </si>
  <si>
    <t>C</t>
  </si>
  <si>
    <t>F</t>
  </si>
  <si>
    <t>M</t>
  </si>
  <si>
    <t>general rule of addition</t>
  </si>
  <si>
    <t>and</t>
  </si>
  <si>
    <t>general rule of multiplication</t>
  </si>
  <si>
    <t>Special rule of multiplication</t>
  </si>
  <si>
    <t>Because they are independent</t>
  </si>
  <si>
    <t>P(A | B) = P(A)</t>
  </si>
  <si>
    <t>-or- contingency table</t>
  </si>
  <si>
    <t>Types of Variables</t>
  </si>
  <si>
    <t>Levels of Measurement</t>
  </si>
  <si>
    <t>Nominal</t>
  </si>
  <si>
    <t>Ordinal</t>
  </si>
  <si>
    <t>Interval</t>
  </si>
  <si>
    <t>Ratio</t>
  </si>
  <si>
    <t>Qualitative</t>
  </si>
  <si>
    <t>Quantitative</t>
  </si>
  <si>
    <t>Discrete</t>
  </si>
  <si>
    <t>Continuous</t>
  </si>
  <si>
    <t>Chapter 1 Summary</t>
  </si>
  <si>
    <t>Types of Statistics</t>
  </si>
  <si>
    <t>Descriptive Statistics</t>
  </si>
  <si>
    <t>Inferential Statistics</t>
  </si>
  <si>
    <t>Frequency Table</t>
  </si>
  <si>
    <t>Relative Frequency Table</t>
  </si>
  <si>
    <t>Location</t>
  </si>
  <si>
    <t>Number of Cars</t>
  </si>
  <si>
    <t>Relative Frequency</t>
  </si>
  <si>
    <t>Kane</t>
  </si>
  <si>
    <t>Olean</t>
  </si>
  <si>
    <t>Sheffield</t>
  </si>
  <si>
    <t>Tionesta</t>
  </si>
  <si>
    <t>Bar Chart</t>
  </si>
  <si>
    <t>Pie Chart</t>
  </si>
  <si>
    <t>Vehicle Type</t>
  </si>
  <si>
    <t>Sedan</t>
  </si>
  <si>
    <t>SUV</t>
  </si>
  <si>
    <t>Compact</t>
  </si>
  <si>
    <t>Truck</t>
  </si>
  <si>
    <t>Hybrid</t>
  </si>
  <si>
    <t>Total</t>
  </si>
  <si>
    <t>Number Sold</t>
  </si>
  <si>
    <t>Percent Sold</t>
  </si>
  <si>
    <t>Frequency Distribution</t>
  </si>
  <si>
    <t>Constructing a Frequency Distribution</t>
  </si>
  <si>
    <t>Relative Frequency Distribution</t>
  </si>
  <si>
    <t>Histogram</t>
  </si>
  <si>
    <t>Frequency Polygon</t>
  </si>
  <si>
    <t>Comparing Frequency Polygons</t>
  </si>
  <si>
    <t>Cumulative Distributions</t>
  </si>
  <si>
    <t>Cumulative Relative Frequency Distribution</t>
  </si>
  <si>
    <t>Cumulative Frequency Polygon</t>
  </si>
  <si>
    <t>Measures of Location</t>
  </si>
  <si>
    <t>Population Mean</t>
  </si>
  <si>
    <t>Population  Parameters</t>
  </si>
  <si>
    <t>Sample Statistics</t>
  </si>
  <si>
    <t>Sample Mean</t>
  </si>
  <si>
    <t>Arithmetic Mean</t>
  </si>
  <si>
    <t>Mean</t>
  </si>
  <si>
    <t>Median</t>
  </si>
  <si>
    <t>Mode</t>
  </si>
  <si>
    <t>Symmetric Distribution</t>
  </si>
  <si>
    <t>Skewed Distribution</t>
  </si>
  <si>
    <t>Weighted Mean</t>
  </si>
  <si>
    <t>Geometric Mean</t>
  </si>
  <si>
    <t>Monthly Earnings</t>
  </si>
  <si>
    <t>Raise 1</t>
  </si>
  <si>
    <t>Raise 2</t>
  </si>
  <si>
    <t>Geometic Mean</t>
  </si>
  <si>
    <t>or</t>
  </si>
  <si>
    <t>Rate of Increase over Time</t>
  </si>
  <si>
    <t>Measures of Dispersion</t>
  </si>
  <si>
    <t>Location vs Dispersion</t>
  </si>
  <si>
    <t>Range</t>
  </si>
  <si>
    <t>Variance</t>
  </si>
  <si>
    <t>Population Variance</t>
  </si>
  <si>
    <t>Population Standard Deviation</t>
  </si>
  <si>
    <t>Sample Variance</t>
  </si>
  <si>
    <t>Sample Standard Deviation</t>
  </si>
  <si>
    <t>Chebyshev's Theorem</t>
  </si>
  <si>
    <t>Empirical Rule</t>
  </si>
  <si>
    <t>Grouped Data</t>
  </si>
  <si>
    <t>Arithmetic Mean of Grouped Data</t>
  </si>
  <si>
    <t>Standard Deviation of Grouped Data</t>
  </si>
  <si>
    <t>Profit</t>
  </si>
  <si>
    <t>Min</t>
  </si>
  <si>
    <t>Max</t>
  </si>
  <si>
    <t>fM</t>
  </si>
  <si>
    <t>Frequency (f)</t>
  </si>
  <si>
    <t>Midpoint (M)</t>
  </si>
  <si>
    <t>(M - x-bar)</t>
  </si>
  <si>
    <t>(M - x-bar)^2</t>
  </si>
  <si>
    <t>f(M - x-bar)^2</t>
  </si>
  <si>
    <t>Sample Mean (x-bar)</t>
  </si>
  <si>
    <t>Sample Std Dev (s)</t>
  </si>
  <si>
    <t>Dot Plots</t>
  </si>
  <si>
    <t>Monday</t>
  </si>
  <si>
    <t>Tuesday</t>
  </si>
  <si>
    <t>Wednesday</t>
  </si>
  <si>
    <t>Thursday</t>
  </si>
  <si>
    <t>Friday</t>
  </si>
  <si>
    <t>Saturday</t>
  </si>
  <si>
    <t>Tionesta Ford Lincoln</t>
  </si>
  <si>
    <t>Sheffield Motors Inc</t>
  </si>
  <si>
    <t>Number of Vehicles Serviced</t>
  </si>
  <si>
    <t>Measures of Position</t>
  </si>
  <si>
    <t>Commissions</t>
  </si>
  <si>
    <t>n</t>
  </si>
  <si>
    <t>Observation</t>
  </si>
  <si>
    <t>min</t>
  </si>
  <si>
    <t>first</t>
  </si>
  <si>
    <t>second</t>
  </si>
  <si>
    <t>third</t>
  </si>
  <si>
    <t>max</t>
  </si>
  <si>
    <t>INC</t>
  </si>
  <si>
    <t>EXC</t>
  </si>
  <si>
    <t>Finding Non-Quartile Percentiles</t>
  </si>
  <si>
    <t>Inclusive vs Exclusive</t>
  </si>
  <si>
    <t>Box Plots</t>
  </si>
  <si>
    <t>Age</t>
  </si>
  <si>
    <t>Vehicle-Type</t>
  </si>
  <si>
    <t>Previous</t>
  </si>
  <si>
    <t>Box Plot</t>
  </si>
  <si>
    <t>See Applewood Data for Excel formulas</t>
  </si>
  <si>
    <t>Outlier &gt; Q3 + 1.5(Q3 - Q1)</t>
  </si>
  <si>
    <t>Outlier &lt; Q1 - 1.5(Q3 - Q1)</t>
  </si>
  <si>
    <t>Skewness</t>
  </si>
  <si>
    <t>Earnings per share</t>
  </si>
  <si>
    <t>Pearson's Coefficient of skewness (sk)</t>
  </si>
  <si>
    <t>Software Coefficient of Skewness (sk)</t>
  </si>
  <si>
    <t>Observations (n)</t>
  </si>
  <si>
    <t>x - x-bar</t>
  </si>
  <si>
    <t>(x - x-bar) / s</t>
  </si>
  <si>
    <t>x - x-bar^2</t>
  </si>
  <si>
    <t>((x - x-bar) / s)^3</t>
  </si>
  <si>
    <t>symmetrical</t>
  </si>
  <si>
    <t>lightly positively skewed</t>
  </si>
  <si>
    <t>Scatter Diagram</t>
  </si>
  <si>
    <t>Coefficient of Variation</t>
  </si>
  <si>
    <t>Sample Standard Deviation (s)</t>
  </si>
  <si>
    <t>Sample mean (x-bar)</t>
  </si>
  <si>
    <t>Coefficient of Variation (CV)</t>
  </si>
  <si>
    <t>Relationship netween Two Variables</t>
  </si>
  <si>
    <t>Correlation Coefficient</t>
  </si>
  <si>
    <t>See Applewood Data for live Excel chart</t>
  </si>
  <si>
    <t>Contingency Tables</t>
  </si>
  <si>
    <t>Crosstabulation</t>
  </si>
  <si>
    <t>Contingency Table Showing the Relationship between Profit and Dealership</t>
  </si>
  <si>
    <t>Above/Below</t>
  </si>
  <si>
    <t>Median Profit</t>
  </si>
  <si>
    <t>Above</t>
  </si>
  <si>
    <t>Below</t>
  </si>
  <si>
    <t>Probability</t>
  </si>
  <si>
    <t>Experiment</t>
  </si>
  <si>
    <t>Outcome</t>
  </si>
  <si>
    <t>Event</t>
  </si>
  <si>
    <t>Classical Probability</t>
  </si>
  <si>
    <t>Empirical Probability</t>
  </si>
  <si>
    <t>Relative Probability</t>
  </si>
  <si>
    <t>Subjective Probability</t>
  </si>
  <si>
    <t>Approaches to Probability</t>
  </si>
  <si>
    <t>Special Rule of Addition</t>
  </si>
  <si>
    <t>Complement Rule</t>
  </si>
  <si>
    <t>General Rule of Addition</t>
  </si>
  <si>
    <t>Special Rule of Multiplication</t>
  </si>
  <si>
    <t>General Rule of Multiplication</t>
  </si>
  <si>
    <t>Tree Diagrams</t>
  </si>
  <si>
    <t>Bayes' Theorem</t>
  </si>
  <si>
    <t>Prior Probability</t>
  </si>
  <si>
    <t>Posterior Probability</t>
  </si>
  <si>
    <t>Principles of Counting</t>
  </si>
  <si>
    <t>The Multiplication Formula</t>
  </si>
  <si>
    <t>The Permutation Formula</t>
  </si>
  <si>
    <t>The Combination Formula</t>
  </si>
  <si>
    <t>P(AUB)</t>
  </si>
  <si>
    <t>P(A or B) = P(AUB) = P(A) + P(B) - P(A and B) = P(A) + P(B) - P(A∩B) = P(A) + P(B) - P(A) * P(B|A)</t>
  </si>
  <si>
    <t>P(A and B) = P(A∩B) = P(A) * P(B|A)</t>
  </si>
  <si>
    <t>P(not A) = P(A') = 1 - P(A)</t>
  </si>
  <si>
    <t>P(A or B) = P(AUB) = P(A) + P(B)</t>
  </si>
  <si>
    <t>P(A and B) = P(A∩B) = P(A) * P(B)</t>
  </si>
  <si>
    <t>Compliment Rule</t>
  </si>
  <si>
    <t>mutually exclusive : none of the other events can happen at the same timwe</t>
  </si>
  <si>
    <t>independent : occurance of one event has no effect on the probability of the other events</t>
  </si>
  <si>
    <t>Shop</t>
  </si>
  <si>
    <t>Drink</t>
  </si>
  <si>
    <t>Sleep</t>
  </si>
  <si>
    <t>P(A)</t>
  </si>
  <si>
    <t>P(B)</t>
  </si>
  <si>
    <t>P(A and B)</t>
  </si>
  <si>
    <t>Primary Color</t>
  </si>
  <si>
    <t>Number of Opinions</t>
  </si>
  <si>
    <t>Red</t>
  </si>
  <si>
    <t>Orange</t>
  </si>
  <si>
    <t>Yellow</t>
  </si>
  <si>
    <t>Green</t>
  </si>
  <si>
    <t>Blue</t>
  </si>
  <si>
    <t>Indigo</t>
  </si>
  <si>
    <t>Violet</t>
  </si>
  <si>
    <t>P(Blue)</t>
  </si>
  <si>
    <t>P(not B)</t>
  </si>
  <si>
    <t>Day</t>
  </si>
  <si>
    <t>Stock Price</t>
  </si>
  <si>
    <t>Potential for Advancement</t>
  </si>
  <si>
    <t>Fair</t>
  </si>
  <si>
    <t>Good</t>
  </si>
  <si>
    <t>Excellent</t>
  </si>
  <si>
    <t>Sales ability</t>
  </si>
  <si>
    <t>Below average</t>
  </si>
  <si>
    <t>Average</t>
  </si>
  <si>
    <t>Above average</t>
  </si>
  <si>
    <t>Std Dev</t>
  </si>
  <si>
    <t>CV</t>
  </si>
  <si>
    <t>r</t>
  </si>
  <si>
    <t>nCr</t>
  </si>
  <si>
    <t>Spain</t>
  </si>
  <si>
    <t>Eng</t>
  </si>
  <si>
    <t>Credit-hr</t>
  </si>
  <si>
    <t>Grade</t>
  </si>
  <si>
    <t>Class</t>
  </si>
  <si>
    <t>Hist</t>
  </si>
  <si>
    <t>Stat</t>
  </si>
  <si>
    <t>var</t>
  </si>
  <si>
    <t>std dev</t>
  </si>
  <si>
    <t>mean</t>
  </si>
  <si>
    <t>cv</t>
  </si>
  <si>
    <t>st dev</t>
  </si>
  <si>
    <t>P(B|A)</t>
  </si>
  <si>
    <t>P(A | B)</t>
  </si>
  <si>
    <t>P(A∩B)</t>
  </si>
  <si>
    <t>d</t>
  </si>
  <si>
    <t>e</t>
  </si>
  <si>
    <t>gPoints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</si>
</sst>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4" formatCode="_(&quot;$&quot;* #,##0.00_);_(&quot;$&quot;* \(#,##0.00\);_(&quot;$&quot;* &quot;-&quot;??_);_(@_)"/>
    <numFmt numFmtId="167" formatCode="0.000"/>
    <numFmt numFmtId="168" formatCode="_([$$-409]* #,##0.00_);_([$$-409]* \(#,##0.00\);_([$$-409]* &quot;-&quot;??_);_(@_)"/>
    <numFmt numFmtId="170" formatCode="0.000%"/>
    <numFmt numFmtId="173" formatCode="0.0"/>
    <numFmt numFmtId="175" formatCode="0.0000"/>
    <numFmt numFmtId="178" formatCode="_(&quot;$&quot;* #,##0.0000_);_(&quot;$&quot;* \(#,##0.0000\);_(&quot;$&quot;* &quot;-&quot;??_);_(@_)"/>
    <numFmt numFmtId="185" formatCode="_(&quot;$&quot;* #,##0_);_(&quot;$&quot;* \(#,##0\);_(&quot;$&quot;* &quot;-&quot;??_);_(@_)"/>
  </numFmts>
  <fonts count="5" x14ac:knownFonts="1">
    <font>
      <sz val="9"/>
      <color theme="1"/>
      <name val="Arial"/>
      <family val="2"/>
    </font>
    <font>
      <sz val="9"/>
      <color theme="1"/>
      <name val="Arial"/>
      <family val="2"/>
    </font>
    <font>
      <b/>
      <sz val="9"/>
      <color theme="1"/>
      <name val="Arial"/>
      <family val="2"/>
    </font>
    <font>
      <sz val="8"/>
      <name val="Arial"/>
      <family val="2"/>
    </font>
    <font>
      <u/>
      <sz val="9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30">
    <xf numFmtId="0" fontId="0" fillId="0" borderId="0" xfId="0"/>
    <xf numFmtId="0" fontId="0" fillId="0" borderId="0" xfId="0" applyAlignment="1">
      <alignment horizontal="center"/>
    </xf>
    <xf numFmtId="0" fontId="0" fillId="0" borderId="0" xfId="0" quotePrefix="1"/>
    <xf numFmtId="0" fontId="0" fillId="0" borderId="0" xfId="0" applyAlignment="1">
      <alignment horizontal="left"/>
    </xf>
    <xf numFmtId="9" fontId="0" fillId="0" borderId="0" xfId="2" applyFont="1"/>
    <xf numFmtId="0" fontId="2" fillId="0" borderId="0" xfId="0" applyFont="1"/>
    <xf numFmtId="167" fontId="0" fillId="0" borderId="0" xfId="2" applyNumberFormat="1" applyFont="1"/>
    <xf numFmtId="167" fontId="2" fillId="0" borderId="0" xfId="0" applyNumberFormat="1" applyFont="1"/>
    <xf numFmtId="0" fontId="0" fillId="0" borderId="0" xfId="0" applyAlignment="1">
      <alignment horizontal="right"/>
    </xf>
    <xf numFmtId="168" fontId="0" fillId="0" borderId="0" xfId="0" applyNumberFormat="1"/>
    <xf numFmtId="170" fontId="0" fillId="0" borderId="0" xfId="2" applyNumberFormat="1" applyFont="1"/>
    <xf numFmtId="0" fontId="2" fillId="0" borderId="0" xfId="0" applyFont="1" applyAlignment="1">
      <alignment horizontal="right"/>
    </xf>
    <xf numFmtId="2" fontId="0" fillId="0" borderId="0" xfId="0" applyNumberFormat="1"/>
    <xf numFmtId="1" fontId="0" fillId="0" borderId="0" xfId="0" applyNumberFormat="1"/>
    <xf numFmtId="0" fontId="2" fillId="0" borderId="0" xfId="0" applyFont="1" applyAlignment="1">
      <alignment horizontal="center"/>
    </xf>
    <xf numFmtId="1" fontId="0" fillId="0" borderId="0" xfId="0" applyNumberFormat="1" applyAlignment="1">
      <alignment horizontal="center"/>
    </xf>
    <xf numFmtId="1" fontId="2" fillId="0" borderId="0" xfId="0" applyNumberFormat="1" applyFont="1" applyAlignment="1">
      <alignment horizontal="center"/>
    </xf>
    <xf numFmtId="175" fontId="0" fillId="0" borderId="0" xfId="0" applyNumberFormat="1"/>
    <xf numFmtId="0" fontId="2" fillId="0" borderId="0" xfId="0" applyFont="1" applyAlignment="1">
      <alignment horizontal="center"/>
    </xf>
    <xf numFmtId="0" fontId="0" fillId="2" borderId="0" xfId="0" applyFill="1"/>
    <xf numFmtId="173" fontId="0" fillId="0" borderId="0" xfId="0" applyNumberFormat="1" applyAlignment="1">
      <alignment horizontal="center"/>
    </xf>
    <xf numFmtId="44" fontId="0" fillId="0" borderId="0" xfId="1" applyFont="1"/>
    <xf numFmtId="44" fontId="0" fillId="0" borderId="0" xfId="0" applyNumberFormat="1"/>
    <xf numFmtId="178" fontId="0" fillId="0" borderId="0" xfId="0" applyNumberFormat="1"/>
    <xf numFmtId="175" fontId="0" fillId="0" borderId="0" xfId="0" applyNumberFormat="1" applyAlignment="1">
      <alignment horizontal="right"/>
    </xf>
    <xf numFmtId="185" fontId="0" fillId="0" borderId="0" xfId="1" applyNumberFormat="1" applyFont="1"/>
    <xf numFmtId="0" fontId="2" fillId="0" borderId="0" xfId="0" applyFont="1" applyAlignment="1">
      <alignment horizontal="left" indent="1"/>
    </xf>
    <xf numFmtId="0" fontId="2" fillId="0" borderId="0" xfId="0" applyFont="1" applyAlignment="1">
      <alignment horizontal="left" indent="2"/>
    </xf>
    <xf numFmtId="0" fontId="4" fillId="0" borderId="0" xfId="0" applyFont="1" applyAlignment="1">
      <alignment horizontal="right"/>
    </xf>
    <xf numFmtId="0" fontId="4" fillId="0" borderId="0" xfId="0" applyFont="1" applyAlignment="1">
      <alignment horizontal="center"/>
    </xf>
  </cellXfs>
  <cellStyles count="3">
    <cellStyle name="Currency" xfId="1" builtinId="4"/>
    <cellStyle name="Normal" xfId="0" builtinId="0"/>
    <cellStyle name="Percent" xfId="2" builtinId="5"/>
  </cellStyles>
  <dxfs count="1">
    <dxf>
      <numFmt numFmtId="185" formatCode="_(&quot;$&quot;* #,##0_);_(&quot;$&quot;* \(#,##0\);_(&quot;$&quot;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'Ch 2 - Freq Tables, Dist'!$Y$54</c:f>
              <c:strCache>
                <c:ptCount val="1"/>
                <c:pt idx="0">
                  <c:v>Number Sold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'Ch 2 - Freq Tables, Dist'!$X$55:$X$59</c:f>
              <c:strCache>
                <c:ptCount val="5"/>
                <c:pt idx="0">
                  <c:v>Sedan</c:v>
                </c:pt>
                <c:pt idx="1">
                  <c:v>SUV</c:v>
                </c:pt>
                <c:pt idx="2">
                  <c:v>Compact</c:v>
                </c:pt>
                <c:pt idx="3">
                  <c:v>Truck</c:v>
                </c:pt>
                <c:pt idx="4">
                  <c:v>Hybrid</c:v>
                </c:pt>
              </c:strCache>
            </c:strRef>
          </c:cat>
          <c:val>
            <c:numRef>
              <c:f>'Ch 2 - Freq Tables, Dist'!$Y$55:$Y$59</c:f>
              <c:numCache>
                <c:formatCode>General</c:formatCode>
                <c:ptCount val="5"/>
                <c:pt idx="0">
                  <c:v>72</c:v>
                </c:pt>
                <c:pt idx="1">
                  <c:v>54</c:v>
                </c:pt>
                <c:pt idx="2">
                  <c:v>27</c:v>
                </c:pt>
                <c:pt idx="3">
                  <c:v>18</c:v>
                </c:pt>
                <c:pt idx="4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78-4698-BDAD-8678B718D3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'Ch 2 - Freq Tables, Dist'!$X$55</c:f>
              <c:strCache>
                <c:ptCount val="1"/>
                <c:pt idx="0">
                  <c:v>Sedan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'Ch 2 - Freq Tables, Dist'!$Y$55</c:f>
              <c:numCache>
                <c:formatCode>General</c:formatCode>
                <c:ptCount val="1"/>
                <c:pt idx="0">
                  <c:v>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8A-4214-9C84-F83C811FFBAA}"/>
            </c:ext>
          </c:extLst>
        </c:ser>
        <c:ser>
          <c:idx val="1"/>
          <c:order val="1"/>
          <c:tx>
            <c:strRef>
              <c:f>'Ch 2 - Freq Tables, Dist'!$X$56</c:f>
              <c:strCache>
                <c:ptCount val="1"/>
                <c:pt idx="0">
                  <c:v>SUV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'Ch 2 - Freq Tables, Dist'!$Y$56</c:f>
              <c:numCache>
                <c:formatCode>General</c:formatCode>
                <c:ptCount val="1"/>
                <c:pt idx="0">
                  <c:v>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08A-4214-9C84-F83C811FFBAA}"/>
            </c:ext>
          </c:extLst>
        </c:ser>
        <c:ser>
          <c:idx val="2"/>
          <c:order val="2"/>
          <c:tx>
            <c:strRef>
              <c:f>'Ch 2 - Freq Tables, Dist'!$X$57</c:f>
              <c:strCache>
                <c:ptCount val="1"/>
                <c:pt idx="0">
                  <c:v>Compact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val>
            <c:numRef>
              <c:f>'Ch 2 - Freq Tables, Dist'!$Y$57</c:f>
              <c:numCache>
                <c:formatCode>General</c:formatCode>
                <c:ptCount val="1"/>
                <c:pt idx="0">
                  <c:v>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08A-4214-9C84-F83C811FFBAA}"/>
            </c:ext>
          </c:extLst>
        </c:ser>
        <c:ser>
          <c:idx val="3"/>
          <c:order val="3"/>
          <c:tx>
            <c:strRef>
              <c:f>'Ch 2 - Freq Tables, Dist'!$X$58</c:f>
              <c:strCache>
                <c:ptCount val="1"/>
                <c:pt idx="0">
                  <c:v>Truck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val>
            <c:numRef>
              <c:f>'Ch 2 - Freq Tables, Dist'!$Y$58</c:f>
              <c:numCache>
                <c:formatCode>General</c:formatCode>
                <c:ptCount val="1"/>
                <c:pt idx="0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08A-4214-9C84-F83C811FFBAA}"/>
            </c:ext>
          </c:extLst>
        </c:ser>
        <c:ser>
          <c:idx val="4"/>
          <c:order val="4"/>
          <c:tx>
            <c:strRef>
              <c:f>'Ch 2 - Freq Tables, Dist'!$X$59</c:f>
              <c:strCache>
                <c:ptCount val="1"/>
                <c:pt idx="0">
                  <c:v>Hybrid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val>
            <c:numRef>
              <c:f>'Ch 2 - Freq Tables, Dist'!$Y$59</c:f>
              <c:numCache>
                <c:formatCode>General</c:formatCode>
                <c:ptCount val="1"/>
                <c:pt idx="0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08A-4214-9C84-F83C811FFB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72639304"/>
        <c:axId val="772640616"/>
      </c:barChart>
      <c:catAx>
        <c:axId val="772639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2640616"/>
        <c:crosses val="autoZero"/>
        <c:auto val="1"/>
        <c:lblAlgn val="ctr"/>
        <c:lblOffset val="100"/>
        <c:noMultiLvlLbl val="0"/>
      </c:catAx>
      <c:valAx>
        <c:axId val="772640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26393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Profit and Age at Applewood Auto Group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'Applewood Data'!$A$2:$A$181</c:f>
              <c:numCache>
                <c:formatCode>General</c:formatCode>
                <c:ptCount val="180"/>
                <c:pt idx="0">
                  <c:v>21</c:v>
                </c:pt>
                <c:pt idx="1">
                  <c:v>23</c:v>
                </c:pt>
                <c:pt idx="2">
                  <c:v>24</c:v>
                </c:pt>
                <c:pt idx="3">
                  <c:v>25</c:v>
                </c:pt>
                <c:pt idx="4">
                  <c:v>26</c:v>
                </c:pt>
                <c:pt idx="5">
                  <c:v>27</c:v>
                </c:pt>
                <c:pt idx="6">
                  <c:v>27</c:v>
                </c:pt>
                <c:pt idx="7">
                  <c:v>28</c:v>
                </c:pt>
                <c:pt idx="8">
                  <c:v>28</c:v>
                </c:pt>
                <c:pt idx="9">
                  <c:v>29</c:v>
                </c:pt>
                <c:pt idx="10">
                  <c:v>29</c:v>
                </c:pt>
                <c:pt idx="11">
                  <c:v>30</c:v>
                </c:pt>
                <c:pt idx="12">
                  <c:v>30</c:v>
                </c:pt>
                <c:pt idx="13">
                  <c:v>30</c:v>
                </c:pt>
                <c:pt idx="14">
                  <c:v>31</c:v>
                </c:pt>
                <c:pt idx="15">
                  <c:v>31</c:v>
                </c:pt>
                <c:pt idx="16">
                  <c:v>31</c:v>
                </c:pt>
                <c:pt idx="17">
                  <c:v>31</c:v>
                </c:pt>
                <c:pt idx="18">
                  <c:v>31</c:v>
                </c:pt>
                <c:pt idx="19">
                  <c:v>32</c:v>
                </c:pt>
                <c:pt idx="20">
                  <c:v>32</c:v>
                </c:pt>
                <c:pt idx="21">
                  <c:v>32</c:v>
                </c:pt>
                <c:pt idx="22">
                  <c:v>32</c:v>
                </c:pt>
                <c:pt idx="23">
                  <c:v>33</c:v>
                </c:pt>
                <c:pt idx="24">
                  <c:v>33</c:v>
                </c:pt>
                <c:pt idx="25">
                  <c:v>34</c:v>
                </c:pt>
                <c:pt idx="26">
                  <c:v>34</c:v>
                </c:pt>
                <c:pt idx="27">
                  <c:v>34</c:v>
                </c:pt>
                <c:pt idx="28">
                  <c:v>35</c:v>
                </c:pt>
                <c:pt idx="29">
                  <c:v>35</c:v>
                </c:pt>
                <c:pt idx="30">
                  <c:v>35</c:v>
                </c:pt>
                <c:pt idx="31">
                  <c:v>36</c:v>
                </c:pt>
                <c:pt idx="32">
                  <c:v>36</c:v>
                </c:pt>
                <c:pt idx="33">
                  <c:v>37</c:v>
                </c:pt>
                <c:pt idx="34">
                  <c:v>37</c:v>
                </c:pt>
                <c:pt idx="35">
                  <c:v>37</c:v>
                </c:pt>
                <c:pt idx="36">
                  <c:v>37</c:v>
                </c:pt>
                <c:pt idx="37">
                  <c:v>37</c:v>
                </c:pt>
                <c:pt idx="38">
                  <c:v>37</c:v>
                </c:pt>
                <c:pt idx="39">
                  <c:v>38</c:v>
                </c:pt>
                <c:pt idx="40">
                  <c:v>38</c:v>
                </c:pt>
                <c:pt idx="41">
                  <c:v>39</c:v>
                </c:pt>
                <c:pt idx="42">
                  <c:v>39</c:v>
                </c:pt>
                <c:pt idx="43">
                  <c:v>40</c:v>
                </c:pt>
                <c:pt idx="44">
                  <c:v>40</c:v>
                </c:pt>
                <c:pt idx="45">
                  <c:v>40</c:v>
                </c:pt>
                <c:pt idx="46">
                  <c:v>40</c:v>
                </c:pt>
                <c:pt idx="47">
                  <c:v>40</c:v>
                </c:pt>
                <c:pt idx="48">
                  <c:v>40</c:v>
                </c:pt>
                <c:pt idx="49">
                  <c:v>40</c:v>
                </c:pt>
                <c:pt idx="50">
                  <c:v>40</c:v>
                </c:pt>
                <c:pt idx="51">
                  <c:v>40</c:v>
                </c:pt>
                <c:pt idx="52">
                  <c:v>40</c:v>
                </c:pt>
                <c:pt idx="53">
                  <c:v>41</c:v>
                </c:pt>
                <c:pt idx="54">
                  <c:v>41</c:v>
                </c:pt>
                <c:pt idx="55">
                  <c:v>41</c:v>
                </c:pt>
                <c:pt idx="56">
                  <c:v>41</c:v>
                </c:pt>
                <c:pt idx="57">
                  <c:v>41</c:v>
                </c:pt>
                <c:pt idx="58">
                  <c:v>41</c:v>
                </c:pt>
                <c:pt idx="59">
                  <c:v>42</c:v>
                </c:pt>
                <c:pt idx="60">
                  <c:v>42</c:v>
                </c:pt>
                <c:pt idx="61">
                  <c:v>42</c:v>
                </c:pt>
                <c:pt idx="62">
                  <c:v>42</c:v>
                </c:pt>
                <c:pt idx="63">
                  <c:v>42</c:v>
                </c:pt>
                <c:pt idx="64">
                  <c:v>42</c:v>
                </c:pt>
                <c:pt idx="65">
                  <c:v>42</c:v>
                </c:pt>
                <c:pt idx="66">
                  <c:v>42</c:v>
                </c:pt>
                <c:pt idx="67">
                  <c:v>43</c:v>
                </c:pt>
                <c:pt idx="68">
                  <c:v>43</c:v>
                </c:pt>
                <c:pt idx="69">
                  <c:v>43</c:v>
                </c:pt>
                <c:pt idx="70">
                  <c:v>43</c:v>
                </c:pt>
                <c:pt idx="71">
                  <c:v>44</c:v>
                </c:pt>
                <c:pt idx="72">
                  <c:v>44</c:v>
                </c:pt>
                <c:pt idx="73">
                  <c:v>44</c:v>
                </c:pt>
                <c:pt idx="74">
                  <c:v>44</c:v>
                </c:pt>
                <c:pt idx="75">
                  <c:v>44</c:v>
                </c:pt>
                <c:pt idx="76">
                  <c:v>44</c:v>
                </c:pt>
                <c:pt idx="77">
                  <c:v>44</c:v>
                </c:pt>
                <c:pt idx="78">
                  <c:v>44</c:v>
                </c:pt>
                <c:pt idx="79">
                  <c:v>44</c:v>
                </c:pt>
                <c:pt idx="80">
                  <c:v>45</c:v>
                </c:pt>
                <c:pt idx="81">
                  <c:v>45</c:v>
                </c:pt>
                <c:pt idx="82">
                  <c:v>45</c:v>
                </c:pt>
                <c:pt idx="83">
                  <c:v>45</c:v>
                </c:pt>
                <c:pt idx="84">
                  <c:v>45</c:v>
                </c:pt>
                <c:pt idx="85">
                  <c:v>45</c:v>
                </c:pt>
                <c:pt idx="86">
                  <c:v>45</c:v>
                </c:pt>
                <c:pt idx="87">
                  <c:v>45</c:v>
                </c:pt>
                <c:pt idx="88">
                  <c:v>46</c:v>
                </c:pt>
                <c:pt idx="89">
                  <c:v>46</c:v>
                </c:pt>
                <c:pt idx="90">
                  <c:v>46</c:v>
                </c:pt>
                <c:pt idx="91">
                  <c:v>46</c:v>
                </c:pt>
                <c:pt idx="92">
                  <c:v>46</c:v>
                </c:pt>
                <c:pt idx="93">
                  <c:v>46</c:v>
                </c:pt>
                <c:pt idx="94">
                  <c:v>46</c:v>
                </c:pt>
                <c:pt idx="95">
                  <c:v>46</c:v>
                </c:pt>
                <c:pt idx="96">
                  <c:v>46</c:v>
                </c:pt>
                <c:pt idx="97">
                  <c:v>46</c:v>
                </c:pt>
                <c:pt idx="98">
                  <c:v>47</c:v>
                </c:pt>
                <c:pt idx="99">
                  <c:v>47</c:v>
                </c:pt>
                <c:pt idx="100">
                  <c:v>47</c:v>
                </c:pt>
                <c:pt idx="101">
                  <c:v>47</c:v>
                </c:pt>
                <c:pt idx="102">
                  <c:v>47</c:v>
                </c:pt>
                <c:pt idx="103">
                  <c:v>48</c:v>
                </c:pt>
                <c:pt idx="104">
                  <c:v>48</c:v>
                </c:pt>
                <c:pt idx="105">
                  <c:v>48</c:v>
                </c:pt>
                <c:pt idx="106">
                  <c:v>48</c:v>
                </c:pt>
                <c:pt idx="107">
                  <c:v>48</c:v>
                </c:pt>
                <c:pt idx="108">
                  <c:v>48</c:v>
                </c:pt>
                <c:pt idx="109">
                  <c:v>48</c:v>
                </c:pt>
                <c:pt idx="110">
                  <c:v>49</c:v>
                </c:pt>
                <c:pt idx="111">
                  <c:v>49</c:v>
                </c:pt>
                <c:pt idx="112">
                  <c:v>49</c:v>
                </c:pt>
                <c:pt idx="113">
                  <c:v>49</c:v>
                </c:pt>
                <c:pt idx="114">
                  <c:v>49</c:v>
                </c:pt>
                <c:pt idx="115">
                  <c:v>49</c:v>
                </c:pt>
                <c:pt idx="116">
                  <c:v>50</c:v>
                </c:pt>
                <c:pt idx="117">
                  <c:v>50</c:v>
                </c:pt>
                <c:pt idx="118">
                  <c:v>50</c:v>
                </c:pt>
                <c:pt idx="119">
                  <c:v>50</c:v>
                </c:pt>
                <c:pt idx="120">
                  <c:v>50</c:v>
                </c:pt>
                <c:pt idx="121">
                  <c:v>51</c:v>
                </c:pt>
                <c:pt idx="122">
                  <c:v>51</c:v>
                </c:pt>
                <c:pt idx="123">
                  <c:v>51</c:v>
                </c:pt>
                <c:pt idx="124">
                  <c:v>51</c:v>
                </c:pt>
                <c:pt idx="125">
                  <c:v>51</c:v>
                </c:pt>
                <c:pt idx="126">
                  <c:v>51</c:v>
                </c:pt>
                <c:pt idx="127">
                  <c:v>52</c:v>
                </c:pt>
                <c:pt idx="128">
                  <c:v>52</c:v>
                </c:pt>
                <c:pt idx="129">
                  <c:v>52</c:v>
                </c:pt>
                <c:pt idx="130">
                  <c:v>52</c:v>
                </c:pt>
                <c:pt idx="131">
                  <c:v>52</c:v>
                </c:pt>
                <c:pt idx="132">
                  <c:v>52</c:v>
                </c:pt>
                <c:pt idx="133">
                  <c:v>52</c:v>
                </c:pt>
                <c:pt idx="134">
                  <c:v>52</c:v>
                </c:pt>
                <c:pt idx="135">
                  <c:v>53</c:v>
                </c:pt>
                <c:pt idx="136">
                  <c:v>53</c:v>
                </c:pt>
                <c:pt idx="137">
                  <c:v>53</c:v>
                </c:pt>
                <c:pt idx="138">
                  <c:v>53</c:v>
                </c:pt>
                <c:pt idx="139">
                  <c:v>54</c:v>
                </c:pt>
                <c:pt idx="140">
                  <c:v>54</c:v>
                </c:pt>
                <c:pt idx="141">
                  <c:v>54</c:v>
                </c:pt>
                <c:pt idx="142">
                  <c:v>54</c:v>
                </c:pt>
                <c:pt idx="143">
                  <c:v>55</c:v>
                </c:pt>
                <c:pt idx="144">
                  <c:v>55</c:v>
                </c:pt>
                <c:pt idx="145">
                  <c:v>55</c:v>
                </c:pt>
                <c:pt idx="146">
                  <c:v>55</c:v>
                </c:pt>
                <c:pt idx="147">
                  <c:v>55</c:v>
                </c:pt>
                <c:pt idx="148">
                  <c:v>56</c:v>
                </c:pt>
                <c:pt idx="149">
                  <c:v>56</c:v>
                </c:pt>
                <c:pt idx="150">
                  <c:v>56</c:v>
                </c:pt>
                <c:pt idx="151">
                  <c:v>56</c:v>
                </c:pt>
                <c:pt idx="152">
                  <c:v>56</c:v>
                </c:pt>
                <c:pt idx="153">
                  <c:v>57</c:v>
                </c:pt>
                <c:pt idx="154">
                  <c:v>57</c:v>
                </c:pt>
                <c:pt idx="155">
                  <c:v>57</c:v>
                </c:pt>
                <c:pt idx="156">
                  <c:v>57</c:v>
                </c:pt>
                <c:pt idx="157">
                  <c:v>58</c:v>
                </c:pt>
                <c:pt idx="158">
                  <c:v>58</c:v>
                </c:pt>
                <c:pt idx="159">
                  <c:v>58</c:v>
                </c:pt>
                <c:pt idx="160">
                  <c:v>58</c:v>
                </c:pt>
                <c:pt idx="161">
                  <c:v>58</c:v>
                </c:pt>
                <c:pt idx="162">
                  <c:v>59</c:v>
                </c:pt>
                <c:pt idx="163">
                  <c:v>59</c:v>
                </c:pt>
                <c:pt idx="164">
                  <c:v>60</c:v>
                </c:pt>
                <c:pt idx="165">
                  <c:v>61</c:v>
                </c:pt>
                <c:pt idx="166">
                  <c:v>61</c:v>
                </c:pt>
                <c:pt idx="167">
                  <c:v>62</c:v>
                </c:pt>
                <c:pt idx="168">
                  <c:v>62</c:v>
                </c:pt>
                <c:pt idx="169">
                  <c:v>63</c:v>
                </c:pt>
                <c:pt idx="170">
                  <c:v>64</c:v>
                </c:pt>
                <c:pt idx="171">
                  <c:v>65</c:v>
                </c:pt>
                <c:pt idx="172">
                  <c:v>65</c:v>
                </c:pt>
                <c:pt idx="173">
                  <c:v>65</c:v>
                </c:pt>
                <c:pt idx="174">
                  <c:v>68</c:v>
                </c:pt>
                <c:pt idx="175">
                  <c:v>69</c:v>
                </c:pt>
                <c:pt idx="176">
                  <c:v>70</c:v>
                </c:pt>
                <c:pt idx="177">
                  <c:v>72</c:v>
                </c:pt>
                <c:pt idx="178">
                  <c:v>72</c:v>
                </c:pt>
                <c:pt idx="179">
                  <c:v>73</c:v>
                </c:pt>
              </c:numCache>
            </c:numRef>
          </c:xVal>
          <c:yVal>
            <c:numRef>
              <c:f>'Applewood Data'!$B$2:$B$181</c:f>
              <c:numCache>
                <c:formatCode>_("$"* #,##0_);_("$"* \(#,##0\);_("$"* "-"??_);_(@_)</c:formatCode>
                <c:ptCount val="180"/>
                <c:pt idx="0">
                  <c:v>1387</c:v>
                </c:pt>
                <c:pt idx="1">
                  <c:v>1754</c:v>
                </c:pt>
                <c:pt idx="2">
                  <c:v>1817</c:v>
                </c:pt>
                <c:pt idx="3">
                  <c:v>1040</c:v>
                </c:pt>
                <c:pt idx="4">
                  <c:v>1273</c:v>
                </c:pt>
                <c:pt idx="5">
                  <c:v>1529</c:v>
                </c:pt>
                <c:pt idx="6">
                  <c:v>3082</c:v>
                </c:pt>
                <c:pt idx="7">
                  <c:v>1951</c:v>
                </c:pt>
                <c:pt idx="8">
                  <c:v>2692</c:v>
                </c:pt>
                <c:pt idx="9">
                  <c:v>1342</c:v>
                </c:pt>
                <c:pt idx="10">
                  <c:v>1206</c:v>
                </c:pt>
                <c:pt idx="11">
                  <c:v>443</c:v>
                </c:pt>
                <c:pt idx="12">
                  <c:v>1621</c:v>
                </c:pt>
                <c:pt idx="13">
                  <c:v>754</c:v>
                </c:pt>
                <c:pt idx="14">
                  <c:v>1174</c:v>
                </c:pt>
                <c:pt idx="15">
                  <c:v>2415</c:v>
                </c:pt>
                <c:pt idx="16">
                  <c:v>1412</c:v>
                </c:pt>
                <c:pt idx="17">
                  <c:v>870</c:v>
                </c:pt>
                <c:pt idx="18">
                  <c:v>1809</c:v>
                </c:pt>
                <c:pt idx="19">
                  <c:v>2207</c:v>
                </c:pt>
                <c:pt idx="20">
                  <c:v>1546</c:v>
                </c:pt>
                <c:pt idx="21">
                  <c:v>2252</c:v>
                </c:pt>
                <c:pt idx="22">
                  <c:v>2148</c:v>
                </c:pt>
                <c:pt idx="23">
                  <c:v>1889</c:v>
                </c:pt>
                <c:pt idx="24">
                  <c:v>1428</c:v>
                </c:pt>
                <c:pt idx="25">
                  <c:v>1320</c:v>
                </c:pt>
                <c:pt idx="26">
                  <c:v>1166</c:v>
                </c:pt>
                <c:pt idx="27">
                  <c:v>2265</c:v>
                </c:pt>
                <c:pt idx="28">
                  <c:v>1919</c:v>
                </c:pt>
                <c:pt idx="29">
                  <c:v>1323</c:v>
                </c:pt>
                <c:pt idx="30">
                  <c:v>1761</c:v>
                </c:pt>
                <c:pt idx="31">
                  <c:v>2357</c:v>
                </c:pt>
                <c:pt idx="32">
                  <c:v>2866</c:v>
                </c:pt>
                <c:pt idx="33">
                  <c:v>1464</c:v>
                </c:pt>
                <c:pt idx="34">
                  <c:v>1761</c:v>
                </c:pt>
                <c:pt idx="35">
                  <c:v>1626</c:v>
                </c:pt>
                <c:pt idx="36">
                  <c:v>1915</c:v>
                </c:pt>
                <c:pt idx="37">
                  <c:v>2119</c:v>
                </c:pt>
                <c:pt idx="38">
                  <c:v>732</c:v>
                </c:pt>
                <c:pt idx="39">
                  <c:v>1766</c:v>
                </c:pt>
                <c:pt idx="40">
                  <c:v>2201</c:v>
                </c:pt>
                <c:pt idx="41">
                  <c:v>2813</c:v>
                </c:pt>
                <c:pt idx="42">
                  <c:v>996</c:v>
                </c:pt>
                <c:pt idx="43">
                  <c:v>1961</c:v>
                </c:pt>
                <c:pt idx="44">
                  <c:v>1509</c:v>
                </c:pt>
                <c:pt idx="45">
                  <c:v>2430</c:v>
                </c:pt>
                <c:pt idx="46">
                  <c:v>1144</c:v>
                </c:pt>
                <c:pt idx="47">
                  <c:v>323</c:v>
                </c:pt>
                <c:pt idx="48">
                  <c:v>1638</c:v>
                </c:pt>
                <c:pt idx="49">
                  <c:v>1485</c:v>
                </c:pt>
                <c:pt idx="50">
                  <c:v>352</c:v>
                </c:pt>
                <c:pt idx="51">
                  <c:v>482</c:v>
                </c:pt>
                <c:pt idx="52">
                  <c:v>2127</c:v>
                </c:pt>
                <c:pt idx="53">
                  <c:v>2389</c:v>
                </c:pt>
                <c:pt idx="54">
                  <c:v>2165</c:v>
                </c:pt>
                <c:pt idx="55">
                  <c:v>1876</c:v>
                </c:pt>
                <c:pt idx="56">
                  <c:v>2231</c:v>
                </c:pt>
                <c:pt idx="57">
                  <c:v>2009.9999999999998</c:v>
                </c:pt>
                <c:pt idx="58">
                  <c:v>1704</c:v>
                </c:pt>
                <c:pt idx="59">
                  <c:v>1553</c:v>
                </c:pt>
                <c:pt idx="60">
                  <c:v>963</c:v>
                </c:pt>
                <c:pt idx="61">
                  <c:v>1298</c:v>
                </c:pt>
                <c:pt idx="62">
                  <c:v>2071</c:v>
                </c:pt>
                <c:pt idx="63">
                  <c:v>335</c:v>
                </c:pt>
                <c:pt idx="64">
                  <c:v>2116</c:v>
                </c:pt>
                <c:pt idx="65">
                  <c:v>1410</c:v>
                </c:pt>
                <c:pt idx="66">
                  <c:v>1648</c:v>
                </c:pt>
                <c:pt idx="67">
                  <c:v>1500</c:v>
                </c:pt>
                <c:pt idx="68">
                  <c:v>2348</c:v>
                </c:pt>
                <c:pt idx="69">
                  <c:v>2498</c:v>
                </c:pt>
                <c:pt idx="70">
                  <c:v>1549</c:v>
                </c:pt>
                <c:pt idx="71">
                  <c:v>1532</c:v>
                </c:pt>
                <c:pt idx="72">
                  <c:v>1897</c:v>
                </c:pt>
                <c:pt idx="73">
                  <c:v>294</c:v>
                </c:pt>
                <c:pt idx="74">
                  <c:v>1115</c:v>
                </c:pt>
                <c:pt idx="75">
                  <c:v>2445</c:v>
                </c:pt>
                <c:pt idx="76">
                  <c:v>1822</c:v>
                </c:pt>
                <c:pt idx="77">
                  <c:v>1124</c:v>
                </c:pt>
                <c:pt idx="78">
                  <c:v>1688</c:v>
                </c:pt>
                <c:pt idx="79">
                  <c:v>2886</c:v>
                </c:pt>
                <c:pt idx="80">
                  <c:v>1266</c:v>
                </c:pt>
                <c:pt idx="81">
                  <c:v>1932</c:v>
                </c:pt>
                <c:pt idx="82">
                  <c:v>2422</c:v>
                </c:pt>
                <c:pt idx="83">
                  <c:v>820</c:v>
                </c:pt>
                <c:pt idx="84">
                  <c:v>1772</c:v>
                </c:pt>
                <c:pt idx="85">
                  <c:v>2350</c:v>
                </c:pt>
                <c:pt idx="86">
                  <c:v>2446</c:v>
                </c:pt>
                <c:pt idx="87">
                  <c:v>1741</c:v>
                </c:pt>
                <c:pt idx="88">
                  <c:v>369</c:v>
                </c:pt>
                <c:pt idx="89">
                  <c:v>1238</c:v>
                </c:pt>
                <c:pt idx="90">
                  <c:v>1818</c:v>
                </c:pt>
                <c:pt idx="91">
                  <c:v>1907</c:v>
                </c:pt>
                <c:pt idx="92">
                  <c:v>1940</c:v>
                </c:pt>
                <c:pt idx="93">
                  <c:v>1938</c:v>
                </c:pt>
                <c:pt idx="94">
                  <c:v>978</c:v>
                </c:pt>
                <c:pt idx="95">
                  <c:v>2646</c:v>
                </c:pt>
                <c:pt idx="96">
                  <c:v>1824</c:v>
                </c:pt>
                <c:pt idx="97">
                  <c:v>2197</c:v>
                </c:pt>
                <c:pt idx="98">
                  <c:v>1461</c:v>
                </c:pt>
                <c:pt idx="99">
                  <c:v>1731</c:v>
                </c:pt>
                <c:pt idx="100">
                  <c:v>3292</c:v>
                </c:pt>
                <c:pt idx="101">
                  <c:v>2230</c:v>
                </c:pt>
                <c:pt idx="102">
                  <c:v>2341</c:v>
                </c:pt>
                <c:pt idx="103">
                  <c:v>1952</c:v>
                </c:pt>
                <c:pt idx="104">
                  <c:v>2070</c:v>
                </c:pt>
                <c:pt idx="105">
                  <c:v>1344</c:v>
                </c:pt>
                <c:pt idx="106">
                  <c:v>1295</c:v>
                </c:pt>
                <c:pt idx="107">
                  <c:v>1108</c:v>
                </c:pt>
                <c:pt idx="108">
                  <c:v>1906</c:v>
                </c:pt>
                <c:pt idx="109">
                  <c:v>2454</c:v>
                </c:pt>
                <c:pt idx="110">
                  <c:v>1827</c:v>
                </c:pt>
                <c:pt idx="111">
                  <c:v>1680</c:v>
                </c:pt>
                <c:pt idx="112">
                  <c:v>1915</c:v>
                </c:pt>
                <c:pt idx="113">
                  <c:v>2084</c:v>
                </c:pt>
                <c:pt idx="114">
                  <c:v>1606</c:v>
                </c:pt>
                <c:pt idx="115">
                  <c:v>2639</c:v>
                </c:pt>
                <c:pt idx="116">
                  <c:v>3043</c:v>
                </c:pt>
                <c:pt idx="117">
                  <c:v>2059</c:v>
                </c:pt>
                <c:pt idx="118">
                  <c:v>1963</c:v>
                </c:pt>
                <c:pt idx="119">
                  <c:v>842</c:v>
                </c:pt>
                <c:pt idx="120">
                  <c:v>2338</c:v>
                </c:pt>
                <c:pt idx="121">
                  <c:v>1674</c:v>
                </c:pt>
                <c:pt idx="122">
                  <c:v>1059</c:v>
                </c:pt>
                <c:pt idx="123">
                  <c:v>1807</c:v>
                </c:pt>
                <c:pt idx="124">
                  <c:v>2928</c:v>
                </c:pt>
                <c:pt idx="125">
                  <c:v>2056</c:v>
                </c:pt>
                <c:pt idx="126">
                  <c:v>2236</c:v>
                </c:pt>
                <c:pt idx="127">
                  <c:v>1269</c:v>
                </c:pt>
                <c:pt idx="128">
                  <c:v>1797</c:v>
                </c:pt>
                <c:pt idx="129">
                  <c:v>1955</c:v>
                </c:pt>
                <c:pt idx="130">
                  <c:v>1717</c:v>
                </c:pt>
                <c:pt idx="131">
                  <c:v>2701</c:v>
                </c:pt>
                <c:pt idx="132">
                  <c:v>2482</c:v>
                </c:pt>
                <c:pt idx="133">
                  <c:v>2199</c:v>
                </c:pt>
                <c:pt idx="134">
                  <c:v>3210</c:v>
                </c:pt>
                <c:pt idx="135">
                  <c:v>1220</c:v>
                </c:pt>
                <c:pt idx="136">
                  <c:v>1401</c:v>
                </c:pt>
                <c:pt idx="137">
                  <c:v>377</c:v>
                </c:pt>
                <c:pt idx="138">
                  <c:v>2175</c:v>
                </c:pt>
                <c:pt idx="139">
                  <c:v>2991</c:v>
                </c:pt>
                <c:pt idx="140">
                  <c:v>1118</c:v>
                </c:pt>
                <c:pt idx="141">
                  <c:v>2666</c:v>
                </c:pt>
                <c:pt idx="142">
                  <c:v>2584</c:v>
                </c:pt>
                <c:pt idx="143">
                  <c:v>2063</c:v>
                </c:pt>
                <c:pt idx="144">
                  <c:v>2083</c:v>
                </c:pt>
                <c:pt idx="145">
                  <c:v>2856</c:v>
                </c:pt>
                <c:pt idx="146">
                  <c:v>934</c:v>
                </c:pt>
                <c:pt idx="147">
                  <c:v>2989</c:v>
                </c:pt>
                <c:pt idx="148">
                  <c:v>2695</c:v>
                </c:pt>
                <c:pt idx="149">
                  <c:v>1957</c:v>
                </c:pt>
                <c:pt idx="150">
                  <c:v>1536</c:v>
                </c:pt>
                <c:pt idx="151">
                  <c:v>2240</c:v>
                </c:pt>
                <c:pt idx="152">
                  <c:v>910</c:v>
                </c:pt>
                <c:pt idx="153">
                  <c:v>1325</c:v>
                </c:pt>
                <c:pt idx="154">
                  <c:v>2250</c:v>
                </c:pt>
                <c:pt idx="155">
                  <c:v>2626</c:v>
                </c:pt>
                <c:pt idx="156">
                  <c:v>2279</c:v>
                </c:pt>
                <c:pt idx="157">
                  <c:v>2058</c:v>
                </c:pt>
                <c:pt idx="158">
                  <c:v>1752</c:v>
                </c:pt>
                <c:pt idx="159">
                  <c:v>2637</c:v>
                </c:pt>
                <c:pt idx="160">
                  <c:v>1501</c:v>
                </c:pt>
                <c:pt idx="161">
                  <c:v>2370</c:v>
                </c:pt>
                <c:pt idx="162">
                  <c:v>1426</c:v>
                </c:pt>
                <c:pt idx="163">
                  <c:v>2944</c:v>
                </c:pt>
                <c:pt idx="164">
                  <c:v>2147</c:v>
                </c:pt>
                <c:pt idx="165">
                  <c:v>1973</c:v>
                </c:pt>
                <c:pt idx="166">
                  <c:v>2502</c:v>
                </c:pt>
                <c:pt idx="167">
                  <c:v>783</c:v>
                </c:pt>
                <c:pt idx="168">
                  <c:v>1538</c:v>
                </c:pt>
                <c:pt idx="169">
                  <c:v>2339</c:v>
                </c:pt>
                <c:pt idx="170">
                  <c:v>2700</c:v>
                </c:pt>
                <c:pt idx="171">
                  <c:v>2597</c:v>
                </c:pt>
                <c:pt idx="172">
                  <c:v>2222</c:v>
                </c:pt>
                <c:pt idx="173">
                  <c:v>2742</c:v>
                </c:pt>
                <c:pt idx="174">
                  <c:v>1837</c:v>
                </c:pt>
                <c:pt idx="175">
                  <c:v>2842</c:v>
                </c:pt>
                <c:pt idx="176">
                  <c:v>2434</c:v>
                </c:pt>
                <c:pt idx="177">
                  <c:v>1640</c:v>
                </c:pt>
                <c:pt idx="178">
                  <c:v>1821</c:v>
                </c:pt>
                <c:pt idx="179">
                  <c:v>2487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785-4438-AFB7-305D8C32DB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9980688"/>
        <c:axId val="769983640"/>
      </c:scatterChart>
      <c:valAx>
        <c:axId val="7699806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9983640"/>
        <c:crosses val="autoZero"/>
        <c:crossBetween val="midCat"/>
      </c:valAx>
      <c:valAx>
        <c:axId val="769983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$&quot;* #,##0_);_(&quot;$&quot;* \(#,##0\);_(&quot;$&quot;* &quot;-&quot;??_);_(@_)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99806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plotArea>
      <cx:plotAreaRegion>
        <cx:series layoutId="boxWhisker" uniqueId="{2F5C0119-171F-4443-8CDF-1E3E8A5D1952}">
          <cx:dataLabels pos="r">
            <cx:visibility seriesName="0" categoryName="0" value="1"/>
            <cx:separator>, </cx:separator>
          </cx:dataLabels>
          <cx:dataId val="0"/>
          <cx:layoutPr>
            <cx:visibility meanLine="1" meanMarker="1" nonoutliers="0" outliers="1"/>
            <cx:statistics quartileMethod="exclusive"/>
          </cx:layoutPr>
        </cx:series>
      </cx:plotAreaRegion>
      <cx:axis id="0" hidden="1">
        <cx:catScaling gapWidth="1.5"/>
        <cx:tickLabels/>
      </cx:axis>
      <cx:axis id="1">
        <cx:valScaling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13" Type="http://schemas.openxmlformats.org/officeDocument/2006/relationships/image" Target="../media/image110.png"/><Relationship Id="rId18" Type="http://schemas.openxmlformats.org/officeDocument/2006/relationships/image" Target="../media/image115.png"/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17" Type="http://schemas.openxmlformats.org/officeDocument/2006/relationships/image" Target="../media/image114.png"/><Relationship Id="rId2" Type="http://schemas.openxmlformats.org/officeDocument/2006/relationships/image" Target="../media/image99.png"/><Relationship Id="rId16" Type="http://schemas.openxmlformats.org/officeDocument/2006/relationships/image" Target="../media/image113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5" Type="http://schemas.openxmlformats.org/officeDocument/2006/relationships/image" Target="../media/image112.png"/><Relationship Id="rId10" Type="http://schemas.openxmlformats.org/officeDocument/2006/relationships/image" Target="../media/image107.png"/><Relationship Id="rId19" Type="http://schemas.openxmlformats.org/officeDocument/2006/relationships/image" Target="../media/image116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111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4.png"/><Relationship Id="rId13" Type="http://schemas.openxmlformats.org/officeDocument/2006/relationships/image" Target="../media/image129.png"/><Relationship Id="rId18" Type="http://schemas.openxmlformats.org/officeDocument/2006/relationships/image" Target="../media/image134.png"/><Relationship Id="rId26" Type="http://schemas.openxmlformats.org/officeDocument/2006/relationships/image" Target="../media/image142.png"/><Relationship Id="rId3" Type="http://schemas.openxmlformats.org/officeDocument/2006/relationships/image" Target="../media/image119.png"/><Relationship Id="rId21" Type="http://schemas.openxmlformats.org/officeDocument/2006/relationships/image" Target="../media/image137.png"/><Relationship Id="rId7" Type="http://schemas.openxmlformats.org/officeDocument/2006/relationships/image" Target="../media/image123.png"/><Relationship Id="rId12" Type="http://schemas.openxmlformats.org/officeDocument/2006/relationships/image" Target="../media/image128.png"/><Relationship Id="rId17" Type="http://schemas.openxmlformats.org/officeDocument/2006/relationships/image" Target="../media/image133.png"/><Relationship Id="rId25" Type="http://schemas.openxmlformats.org/officeDocument/2006/relationships/image" Target="../media/image141.png"/><Relationship Id="rId2" Type="http://schemas.openxmlformats.org/officeDocument/2006/relationships/image" Target="../media/image118.png"/><Relationship Id="rId16" Type="http://schemas.openxmlformats.org/officeDocument/2006/relationships/image" Target="../media/image132.png"/><Relationship Id="rId20" Type="http://schemas.openxmlformats.org/officeDocument/2006/relationships/image" Target="../media/image136.png"/><Relationship Id="rId29" Type="http://schemas.openxmlformats.org/officeDocument/2006/relationships/image" Target="../media/image145.jpe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11" Type="http://schemas.openxmlformats.org/officeDocument/2006/relationships/image" Target="../media/image127.png"/><Relationship Id="rId24" Type="http://schemas.openxmlformats.org/officeDocument/2006/relationships/image" Target="../media/image140.png"/><Relationship Id="rId5" Type="http://schemas.openxmlformats.org/officeDocument/2006/relationships/image" Target="../media/image121.png"/><Relationship Id="rId15" Type="http://schemas.openxmlformats.org/officeDocument/2006/relationships/image" Target="../media/image131.png"/><Relationship Id="rId23" Type="http://schemas.openxmlformats.org/officeDocument/2006/relationships/image" Target="../media/image139.png"/><Relationship Id="rId28" Type="http://schemas.openxmlformats.org/officeDocument/2006/relationships/image" Target="../media/image144.png"/><Relationship Id="rId10" Type="http://schemas.openxmlformats.org/officeDocument/2006/relationships/image" Target="../media/image126.png"/><Relationship Id="rId19" Type="http://schemas.openxmlformats.org/officeDocument/2006/relationships/image" Target="../media/image135.png"/><Relationship Id="rId4" Type="http://schemas.openxmlformats.org/officeDocument/2006/relationships/image" Target="../media/image120.png"/><Relationship Id="rId9" Type="http://schemas.openxmlformats.org/officeDocument/2006/relationships/image" Target="../media/image125.png"/><Relationship Id="rId14" Type="http://schemas.openxmlformats.org/officeDocument/2006/relationships/image" Target="../media/image130.png"/><Relationship Id="rId22" Type="http://schemas.openxmlformats.org/officeDocument/2006/relationships/image" Target="../media/image138.png"/><Relationship Id="rId27" Type="http://schemas.openxmlformats.org/officeDocument/2006/relationships/image" Target="../media/image143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4" Type="http://schemas.openxmlformats.org/officeDocument/2006/relationships/image" Target="../media/image2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26" Type="http://schemas.openxmlformats.org/officeDocument/2006/relationships/image" Target="../media/image63.png"/><Relationship Id="rId3" Type="http://schemas.openxmlformats.org/officeDocument/2006/relationships/image" Target="../media/image42.png"/><Relationship Id="rId21" Type="http://schemas.openxmlformats.org/officeDocument/2006/relationships/image" Target="../media/image58.png"/><Relationship Id="rId7" Type="http://schemas.openxmlformats.org/officeDocument/2006/relationships/image" Target="../media/image46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5" Type="http://schemas.openxmlformats.org/officeDocument/2006/relationships/image" Target="../media/image62.png"/><Relationship Id="rId2" Type="http://schemas.openxmlformats.org/officeDocument/2006/relationships/image" Target="../media/image41.png"/><Relationship Id="rId16" Type="http://schemas.openxmlformats.org/officeDocument/2006/relationships/image" Target="../media/image53.png"/><Relationship Id="rId20" Type="http://schemas.openxmlformats.org/officeDocument/2006/relationships/image" Target="../media/image57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1" Type="http://schemas.openxmlformats.org/officeDocument/2006/relationships/chart" Target="../charts/chart2.xml"/><Relationship Id="rId24" Type="http://schemas.openxmlformats.org/officeDocument/2006/relationships/image" Target="../media/image61.png"/><Relationship Id="rId5" Type="http://schemas.openxmlformats.org/officeDocument/2006/relationships/image" Target="../media/image44.png"/><Relationship Id="rId15" Type="http://schemas.openxmlformats.org/officeDocument/2006/relationships/image" Target="../media/image52.png"/><Relationship Id="rId23" Type="http://schemas.openxmlformats.org/officeDocument/2006/relationships/image" Target="../media/image60.png"/><Relationship Id="rId10" Type="http://schemas.openxmlformats.org/officeDocument/2006/relationships/chart" Target="../charts/chart1.xml"/><Relationship Id="rId19" Type="http://schemas.openxmlformats.org/officeDocument/2006/relationships/image" Target="../media/image56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Relationship Id="rId14" Type="http://schemas.openxmlformats.org/officeDocument/2006/relationships/image" Target="../media/image51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18" Type="http://schemas.openxmlformats.org/officeDocument/2006/relationships/image" Target="../media/image82.png"/><Relationship Id="rId26" Type="http://schemas.openxmlformats.org/officeDocument/2006/relationships/image" Target="../media/image90.png"/><Relationship Id="rId3" Type="http://schemas.openxmlformats.org/officeDocument/2006/relationships/image" Target="../media/image67.png"/><Relationship Id="rId21" Type="http://schemas.openxmlformats.org/officeDocument/2006/relationships/image" Target="../media/image85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17" Type="http://schemas.openxmlformats.org/officeDocument/2006/relationships/image" Target="../media/image81.png"/><Relationship Id="rId25" Type="http://schemas.openxmlformats.org/officeDocument/2006/relationships/image" Target="../media/image89.png"/><Relationship Id="rId33" Type="http://schemas.openxmlformats.org/officeDocument/2006/relationships/image" Target="../media/image97.png"/><Relationship Id="rId2" Type="http://schemas.openxmlformats.org/officeDocument/2006/relationships/image" Target="../media/image66.png"/><Relationship Id="rId16" Type="http://schemas.openxmlformats.org/officeDocument/2006/relationships/image" Target="../media/image80.png"/><Relationship Id="rId20" Type="http://schemas.openxmlformats.org/officeDocument/2006/relationships/image" Target="../media/image84.png"/><Relationship Id="rId29" Type="http://schemas.openxmlformats.org/officeDocument/2006/relationships/image" Target="../media/image93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24" Type="http://schemas.openxmlformats.org/officeDocument/2006/relationships/image" Target="../media/image88.png"/><Relationship Id="rId32" Type="http://schemas.openxmlformats.org/officeDocument/2006/relationships/image" Target="../media/image96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23" Type="http://schemas.openxmlformats.org/officeDocument/2006/relationships/image" Target="../media/image87.png"/><Relationship Id="rId28" Type="http://schemas.openxmlformats.org/officeDocument/2006/relationships/image" Target="../media/image92.png"/><Relationship Id="rId10" Type="http://schemas.openxmlformats.org/officeDocument/2006/relationships/image" Target="../media/image74.png"/><Relationship Id="rId19" Type="http://schemas.openxmlformats.org/officeDocument/2006/relationships/image" Target="../media/image83.png"/><Relationship Id="rId31" Type="http://schemas.openxmlformats.org/officeDocument/2006/relationships/image" Target="../media/image95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Relationship Id="rId22" Type="http://schemas.openxmlformats.org/officeDocument/2006/relationships/image" Target="../media/image86.png"/><Relationship Id="rId27" Type="http://schemas.openxmlformats.org/officeDocument/2006/relationships/image" Target="../media/image91.png"/><Relationship Id="rId30" Type="http://schemas.openxmlformats.org/officeDocument/2006/relationships/image" Target="../media/image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275581</xdr:colOff>
      <xdr:row>9</xdr:row>
      <xdr:rowOff>18876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791C3EA-7CC0-4259-806A-EDA151FB4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152381" cy="13904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0</xdr:row>
      <xdr:rowOff>0</xdr:rowOff>
    </xdr:from>
    <xdr:to>
      <xdr:col>15</xdr:col>
      <xdr:colOff>247162</xdr:colOff>
      <xdr:row>11</xdr:row>
      <xdr:rowOff>75981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5FB1F7E-E0EB-48F5-B54C-561C59B35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00" y="0"/>
          <a:ext cx="3904762" cy="1752381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0</xdr:row>
      <xdr:rowOff>0</xdr:rowOff>
    </xdr:from>
    <xdr:to>
      <xdr:col>21</xdr:col>
      <xdr:colOff>542476</xdr:colOff>
      <xdr:row>14</xdr:row>
      <xdr:rowOff>56876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9456EFD-3F43-480E-B206-5F0BF66B9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53600" y="0"/>
          <a:ext cx="3590476" cy="2190476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27</xdr:col>
      <xdr:colOff>218667</xdr:colOff>
      <xdr:row>13</xdr:row>
      <xdr:rowOff>18800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2A3F44F-8ABA-42EC-ADC7-178737106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411200" y="0"/>
          <a:ext cx="3266667" cy="2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7</xdr:col>
      <xdr:colOff>342324</xdr:colOff>
      <xdr:row>30</xdr:row>
      <xdr:rowOff>66495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47B412-184D-431E-988F-AB5C586BF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200400"/>
          <a:ext cx="4609524" cy="143809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21</xdr:row>
      <xdr:rowOff>0</xdr:rowOff>
    </xdr:from>
    <xdr:to>
      <xdr:col>17</xdr:col>
      <xdr:colOff>580267</xdr:colOff>
      <xdr:row>35</xdr:row>
      <xdr:rowOff>56876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FF821D6-836D-423F-B904-2FDD8A979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76800" y="3200400"/>
          <a:ext cx="6066667" cy="2190476"/>
        </a:xfrm>
        <a:prstGeom prst="rect">
          <a:avLst/>
        </a:prstGeom>
      </xdr:spPr>
    </xdr:pic>
    <xdr:clientData/>
  </xdr:twoCellAnchor>
  <xdr:twoCellAnchor editAs="oneCell">
    <xdr:from>
      <xdr:col>18</xdr:col>
      <xdr:colOff>143619</xdr:colOff>
      <xdr:row>20</xdr:row>
      <xdr:rowOff>0</xdr:rowOff>
    </xdr:from>
    <xdr:to>
      <xdr:col>28</xdr:col>
      <xdr:colOff>0</xdr:colOff>
      <xdr:row>35</xdr:row>
      <xdr:rowOff>85429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C32F907-E193-4366-AE23-AC85626BA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116419" y="3048000"/>
          <a:ext cx="5952381" cy="237142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65752</xdr:colOff>
      <xdr:row>14</xdr:row>
      <xdr:rowOff>47352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04EA6A5-BA09-469A-B191-1286EFF0A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380952" cy="218095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</xdr:row>
      <xdr:rowOff>0</xdr:rowOff>
    </xdr:from>
    <xdr:to>
      <xdr:col>40</xdr:col>
      <xdr:colOff>72076</xdr:colOff>
      <xdr:row>11</xdr:row>
      <xdr:rowOff>76000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8D2A0F-D1FB-4C18-85A2-937E9A70C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152400"/>
          <a:ext cx="7590476" cy="160000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12</xdr:row>
      <xdr:rowOff>0</xdr:rowOff>
    </xdr:from>
    <xdr:to>
      <xdr:col>40</xdr:col>
      <xdr:colOff>33981</xdr:colOff>
      <xdr:row>65</xdr:row>
      <xdr:rowOff>8514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C7E1E32-2CB8-4BA1-888D-5D2D51712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24800" y="1828800"/>
          <a:ext cx="7552381" cy="8085714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</xdr:row>
      <xdr:rowOff>0</xdr:rowOff>
    </xdr:from>
    <xdr:to>
      <xdr:col>71</xdr:col>
      <xdr:colOff>233690</xdr:colOff>
      <xdr:row>29</xdr:row>
      <xdr:rowOff>8990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7E7276-C2D7-4333-98C0-85CD77B06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475200" y="152400"/>
          <a:ext cx="10076190" cy="4276190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30</xdr:row>
      <xdr:rowOff>0</xdr:rowOff>
    </xdr:from>
    <xdr:to>
      <xdr:col>71</xdr:col>
      <xdr:colOff>290833</xdr:colOff>
      <xdr:row>68</xdr:row>
      <xdr:rowOff>151657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01BD695-A1D9-47ED-9D25-DEF1E42BE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75200" y="4572000"/>
          <a:ext cx="10133333" cy="5942857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87</xdr:row>
      <xdr:rowOff>0</xdr:rowOff>
    </xdr:from>
    <xdr:to>
      <xdr:col>71</xdr:col>
      <xdr:colOff>271786</xdr:colOff>
      <xdr:row>114</xdr:row>
      <xdr:rowOff>75676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61ACA35-04CB-47DE-B075-93C1471AC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75200" y="13258800"/>
          <a:ext cx="10114286" cy="4190476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121</xdr:row>
      <xdr:rowOff>0</xdr:rowOff>
    </xdr:from>
    <xdr:to>
      <xdr:col>71</xdr:col>
      <xdr:colOff>195595</xdr:colOff>
      <xdr:row>162</xdr:row>
      <xdr:rowOff>151600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4F0C07-91CB-442E-819B-927CD6F4D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75200" y="18440400"/>
          <a:ext cx="10038095" cy="6400000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1</xdr:row>
      <xdr:rowOff>0</xdr:rowOff>
    </xdr:from>
    <xdr:to>
      <xdr:col>88</xdr:col>
      <xdr:colOff>284495</xdr:colOff>
      <xdr:row>38</xdr:row>
      <xdr:rowOff>113581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2F4B39C-C5B4-420A-BA11-976FC8E46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927300" y="152400"/>
          <a:ext cx="10038095" cy="5752381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39</xdr:row>
      <xdr:rowOff>0</xdr:rowOff>
    </xdr:from>
    <xdr:to>
      <xdr:col>88</xdr:col>
      <xdr:colOff>294019</xdr:colOff>
      <xdr:row>89</xdr:row>
      <xdr:rowOff>84762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2D7D1DB-9693-416A-A7F1-DADB05D6A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927300" y="5943600"/>
          <a:ext cx="10047619" cy="7704762"/>
        </a:xfrm>
        <a:prstGeom prst="rect">
          <a:avLst/>
        </a:prstGeom>
      </xdr:spPr>
    </xdr:pic>
    <xdr:clientData/>
  </xdr:twoCellAnchor>
  <xdr:twoCellAnchor editAs="oneCell">
    <xdr:from>
      <xdr:col>72</xdr:col>
      <xdr:colOff>0</xdr:colOff>
      <xdr:row>90</xdr:row>
      <xdr:rowOff>0</xdr:rowOff>
    </xdr:from>
    <xdr:to>
      <xdr:col>88</xdr:col>
      <xdr:colOff>265448</xdr:colOff>
      <xdr:row>97</xdr:row>
      <xdr:rowOff>133200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476FFBF-D847-4DE6-B878-69EE70A71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7927300" y="13716000"/>
          <a:ext cx="10019048" cy="1200000"/>
        </a:xfrm>
        <a:prstGeom prst="rect">
          <a:avLst/>
        </a:prstGeom>
      </xdr:spPr>
    </xdr:pic>
    <xdr:clientData/>
  </xdr:twoCellAnchor>
  <xdr:twoCellAnchor editAs="oneCell">
    <xdr:from>
      <xdr:col>89</xdr:col>
      <xdr:colOff>0</xdr:colOff>
      <xdr:row>1</xdr:row>
      <xdr:rowOff>0</xdr:rowOff>
    </xdr:from>
    <xdr:to>
      <xdr:col>106</xdr:col>
      <xdr:colOff>325767</xdr:colOff>
      <xdr:row>29</xdr:row>
      <xdr:rowOff>94705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3FEEE11-F91F-4247-BE64-A7DC4B126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290500" y="152400"/>
          <a:ext cx="10066667" cy="4361905"/>
        </a:xfrm>
        <a:prstGeom prst="rect">
          <a:avLst/>
        </a:prstGeom>
      </xdr:spPr>
    </xdr:pic>
    <xdr:clientData/>
  </xdr:twoCellAnchor>
  <xdr:twoCellAnchor editAs="oneCell">
    <xdr:from>
      <xdr:col>89</xdr:col>
      <xdr:colOff>0</xdr:colOff>
      <xdr:row>30</xdr:row>
      <xdr:rowOff>0</xdr:rowOff>
    </xdr:from>
    <xdr:to>
      <xdr:col>106</xdr:col>
      <xdr:colOff>325767</xdr:colOff>
      <xdr:row>52</xdr:row>
      <xdr:rowOff>56724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C28EA7-1964-4E5D-A83C-B892ED6C5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290500" y="4572000"/>
          <a:ext cx="10066667" cy="3409524"/>
        </a:xfrm>
        <a:prstGeom prst="rect">
          <a:avLst/>
        </a:prstGeom>
      </xdr:spPr>
    </xdr:pic>
    <xdr:clientData/>
  </xdr:twoCellAnchor>
  <xdr:twoCellAnchor editAs="oneCell">
    <xdr:from>
      <xdr:col>107</xdr:col>
      <xdr:colOff>0</xdr:colOff>
      <xdr:row>1</xdr:row>
      <xdr:rowOff>28800</xdr:rowOff>
    </xdr:from>
    <xdr:to>
      <xdr:col>123</xdr:col>
      <xdr:colOff>322590</xdr:colOff>
      <xdr:row>13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6800362-EDCB-4AD7-A6EB-772E9CCD5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8641000" y="181200"/>
          <a:ext cx="10076190" cy="1800000"/>
        </a:xfrm>
        <a:prstGeom prst="rect">
          <a:avLst/>
        </a:prstGeom>
      </xdr:spPr>
    </xdr:pic>
    <xdr:clientData/>
  </xdr:twoCellAnchor>
  <xdr:twoCellAnchor editAs="oneCell">
    <xdr:from>
      <xdr:col>107</xdr:col>
      <xdr:colOff>0</xdr:colOff>
      <xdr:row>15</xdr:row>
      <xdr:rowOff>0</xdr:rowOff>
    </xdr:from>
    <xdr:to>
      <xdr:col>123</xdr:col>
      <xdr:colOff>294019</xdr:colOff>
      <xdr:row>24</xdr:row>
      <xdr:rowOff>85543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210DAAB-9B6C-4EAE-A153-7F9990361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8641000" y="2286000"/>
          <a:ext cx="10047619" cy="1457143"/>
        </a:xfrm>
        <a:prstGeom prst="rect">
          <a:avLst/>
        </a:prstGeom>
      </xdr:spPr>
    </xdr:pic>
    <xdr:clientData/>
  </xdr:twoCellAnchor>
  <xdr:twoCellAnchor editAs="oneCell">
    <xdr:from>
      <xdr:col>107</xdr:col>
      <xdr:colOff>0</xdr:colOff>
      <xdr:row>26</xdr:row>
      <xdr:rowOff>0</xdr:rowOff>
    </xdr:from>
    <xdr:to>
      <xdr:col>123</xdr:col>
      <xdr:colOff>332114</xdr:colOff>
      <xdr:row>51</xdr:row>
      <xdr:rowOff>132857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991E9F2A-3EB0-4D4F-B181-819E60304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641000" y="3962400"/>
          <a:ext cx="10085714" cy="3942857"/>
        </a:xfrm>
        <a:prstGeom prst="rect">
          <a:avLst/>
        </a:prstGeom>
      </xdr:spPr>
    </xdr:pic>
    <xdr:clientData/>
  </xdr:twoCellAnchor>
  <xdr:twoCellAnchor editAs="oneCell">
    <xdr:from>
      <xdr:col>107</xdr:col>
      <xdr:colOff>0</xdr:colOff>
      <xdr:row>52</xdr:row>
      <xdr:rowOff>0</xdr:rowOff>
    </xdr:from>
    <xdr:to>
      <xdr:col>123</xdr:col>
      <xdr:colOff>332114</xdr:colOff>
      <xdr:row>69</xdr:row>
      <xdr:rowOff>152057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42C5658-AD4A-4733-BE94-B5F8E2D87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8641000" y="7924800"/>
          <a:ext cx="10085714" cy="2742857"/>
        </a:xfrm>
        <a:prstGeom prst="rect">
          <a:avLst/>
        </a:prstGeom>
      </xdr:spPr>
    </xdr:pic>
    <xdr:clientData/>
  </xdr:twoCellAnchor>
  <xdr:twoCellAnchor editAs="oneCell">
    <xdr:from>
      <xdr:col>107</xdr:col>
      <xdr:colOff>0</xdr:colOff>
      <xdr:row>70</xdr:row>
      <xdr:rowOff>0</xdr:rowOff>
    </xdr:from>
    <xdr:to>
      <xdr:col>123</xdr:col>
      <xdr:colOff>446400</xdr:colOff>
      <xdr:row>115</xdr:row>
      <xdr:rowOff>65809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61334A6-5B03-47E1-B441-3FB3F3E61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8641000" y="10668000"/>
          <a:ext cx="10200000" cy="6923809"/>
        </a:xfrm>
        <a:prstGeom prst="rect">
          <a:avLst/>
        </a:prstGeom>
      </xdr:spPr>
    </xdr:pic>
    <xdr:clientData/>
  </xdr:twoCellAnchor>
  <xdr:twoCellAnchor editAs="oneCell">
    <xdr:from>
      <xdr:col>124</xdr:col>
      <xdr:colOff>0</xdr:colOff>
      <xdr:row>2</xdr:row>
      <xdr:rowOff>0</xdr:rowOff>
    </xdr:from>
    <xdr:to>
      <xdr:col>140</xdr:col>
      <xdr:colOff>341638</xdr:colOff>
      <xdr:row>38</xdr:row>
      <xdr:rowOff>113600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A48D792-4855-4B92-AA79-68652D11D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9004200" y="304800"/>
          <a:ext cx="10095238" cy="5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16</xdr:col>
      <xdr:colOff>132114</xdr:colOff>
      <xdr:row>59</xdr:row>
      <xdr:rowOff>56305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71993C34-6CFC-43BE-8FFB-2E03B0DF2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2286000"/>
          <a:ext cx="9885714" cy="676190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65752</xdr:colOff>
      <xdr:row>14</xdr:row>
      <xdr:rowOff>56876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9D1103-6E32-4303-A75F-D5538BB7C2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380952" cy="2190476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</xdr:row>
      <xdr:rowOff>0</xdr:rowOff>
    </xdr:from>
    <xdr:to>
      <xdr:col>33</xdr:col>
      <xdr:colOff>351162</xdr:colOff>
      <xdr:row>52</xdr:row>
      <xdr:rowOff>75219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458940-937C-4136-A696-5203B34F6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152400"/>
          <a:ext cx="10104762" cy="78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59</xdr:row>
      <xdr:rowOff>0</xdr:rowOff>
    </xdr:from>
    <xdr:to>
      <xdr:col>25</xdr:col>
      <xdr:colOff>532724</xdr:colOff>
      <xdr:row>81</xdr:row>
      <xdr:rowOff>123390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079944A-EB8A-460E-A7BE-CBCD13EA7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24800" y="8077200"/>
          <a:ext cx="5409524" cy="3476190"/>
        </a:xfrm>
        <a:prstGeom prst="rect">
          <a:avLst/>
        </a:prstGeom>
      </xdr:spPr>
    </xdr:pic>
    <xdr:clientData/>
  </xdr:twoCellAnchor>
  <xdr:twoCellAnchor editAs="oneCell">
    <xdr:from>
      <xdr:col>47</xdr:col>
      <xdr:colOff>0</xdr:colOff>
      <xdr:row>1</xdr:row>
      <xdr:rowOff>0</xdr:rowOff>
    </xdr:from>
    <xdr:to>
      <xdr:col>63</xdr:col>
      <xdr:colOff>408305</xdr:colOff>
      <xdr:row>29</xdr:row>
      <xdr:rowOff>56609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81F511B-21F1-4289-B5F3-24DBA9C19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88000" y="152400"/>
          <a:ext cx="10161905" cy="4323809"/>
        </a:xfrm>
        <a:prstGeom prst="rect">
          <a:avLst/>
        </a:prstGeom>
      </xdr:spPr>
    </xdr:pic>
    <xdr:clientData/>
  </xdr:twoCellAnchor>
  <xdr:twoCellAnchor editAs="oneCell">
    <xdr:from>
      <xdr:col>47</xdr:col>
      <xdr:colOff>0</xdr:colOff>
      <xdr:row>36</xdr:row>
      <xdr:rowOff>0</xdr:rowOff>
    </xdr:from>
    <xdr:to>
      <xdr:col>63</xdr:col>
      <xdr:colOff>332114</xdr:colOff>
      <xdr:row>60</xdr:row>
      <xdr:rowOff>18590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9D802AC-5791-4C1C-B0A2-D01034ACE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288000" y="4572000"/>
          <a:ext cx="10085714" cy="3676190"/>
        </a:xfrm>
        <a:prstGeom prst="rect">
          <a:avLst/>
        </a:prstGeom>
      </xdr:spPr>
    </xdr:pic>
    <xdr:clientData/>
  </xdr:twoCellAnchor>
  <xdr:twoCellAnchor editAs="oneCell">
    <xdr:from>
      <xdr:col>64</xdr:col>
      <xdr:colOff>0</xdr:colOff>
      <xdr:row>1</xdr:row>
      <xdr:rowOff>0</xdr:rowOff>
    </xdr:from>
    <xdr:to>
      <xdr:col>80</xdr:col>
      <xdr:colOff>370209</xdr:colOff>
      <xdr:row>42</xdr:row>
      <xdr:rowOff>37314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F69218F-B089-408E-8B4E-A59850F71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651200" y="152400"/>
          <a:ext cx="10123809" cy="6285714"/>
        </a:xfrm>
        <a:prstGeom prst="rect">
          <a:avLst/>
        </a:prstGeom>
      </xdr:spPr>
    </xdr:pic>
    <xdr:clientData/>
  </xdr:twoCellAnchor>
  <xdr:twoCellAnchor editAs="oneCell">
    <xdr:from>
      <xdr:col>81</xdr:col>
      <xdr:colOff>0</xdr:colOff>
      <xdr:row>1</xdr:row>
      <xdr:rowOff>0</xdr:rowOff>
    </xdr:from>
    <xdr:to>
      <xdr:col>97</xdr:col>
      <xdr:colOff>313067</xdr:colOff>
      <xdr:row>17</xdr:row>
      <xdr:rowOff>152076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ACFD9A-AFD4-4FEB-9EE1-41419C94C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014400" y="152400"/>
          <a:ext cx="10066667" cy="2590476"/>
        </a:xfrm>
        <a:prstGeom prst="rect">
          <a:avLst/>
        </a:prstGeom>
      </xdr:spPr>
    </xdr:pic>
    <xdr:clientData/>
  </xdr:twoCellAnchor>
  <xdr:twoCellAnchor editAs="oneCell">
    <xdr:from>
      <xdr:col>34</xdr:col>
      <xdr:colOff>19962</xdr:colOff>
      <xdr:row>1</xdr:row>
      <xdr:rowOff>38419</xdr:rowOff>
    </xdr:from>
    <xdr:to>
      <xdr:col>46</xdr:col>
      <xdr:colOff>0</xdr:colOff>
      <xdr:row>18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1004996-9A2D-41B7-8235-3C21EACD5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07962" y="190819"/>
          <a:ext cx="7295238" cy="2552381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1</xdr:row>
      <xdr:rowOff>0</xdr:rowOff>
    </xdr:from>
    <xdr:to>
      <xdr:col>114</xdr:col>
      <xdr:colOff>360686</xdr:colOff>
      <xdr:row>19</xdr:row>
      <xdr:rowOff>123467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B3C5D48-6443-48E0-932C-0E7BE81EE3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302400" y="152400"/>
          <a:ext cx="10114286" cy="2866667"/>
        </a:xfrm>
        <a:prstGeom prst="rect">
          <a:avLst/>
        </a:prstGeom>
      </xdr:spPr>
    </xdr:pic>
    <xdr:clientData/>
  </xdr:twoCellAnchor>
  <xdr:twoCellAnchor editAs="oneCell">
    <xdr:from>
      <xdr:col>98</xdr:col>
      <xdr:colOff>0</xdr:colOff>
      <xdr:row>26</xdr:row>
      <xdr:rowOff>0</xdr:rowOff>
    </xdr:from>
    <xdr:to>
      <xdr:col>114</xdr:col>
      <xdr:colOff>370209</xdr:colOff>
      <xdr:row>69</xdr:row>
      <xdr:rowOff>113467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306C0F9-26C3-46B5-A5B6-35583F67A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302400" y="3048000"/>
          <a:ext cx="10123809" cy="6666667"/>
        </a:xfrm>
        <a:prstGeom prst="rect">
          <a:avLst/>
        </a:prstGeom>
      </xdr:spPr>
    </xdr:pic>
    <xdr:clientData/>
  </xdr:twoCellAnchor>
  <xdr:twoCellAnchor editAs="oneCell">
    <xdr:from>
      <xdr:col>115</xdr:col>
      <xdr:colOff>0</xdr:colOff>
      <xdr:row>1</xdr:row>
      <xdr:rowOff>0</xdr:rowOff>
    </xdr:from>
    <xdr:to>
      <xdr:col>131</xdr:col>
      <xdr:colOff>303543</xdr:colOff>
      <xdr:row>43</xdr:row>
      <xdr:rowOff>18248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7A5E208-FF03-4614-BB37-75062D5C1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665600" y="152400"/>
          <a:ext cx="10057143" cy="6419048"/>
        </a:xfrm>
        <a:prstGeom prst="rect">
          <a:avLst/>
        </a:prstGeom>
      </xdr:spPr>
    </xdr:pic>
    <xdr:clientData/>
  </xdr:twoCellAnchor>
  <xdr:twoCellAnchor editAs="oneCell">
    <xdr:from>
      <xdr:col>132</xdr:col>
      <xdr:colOff>0</xdr:colOff>
      <xdr:row>1</xdr:row>
      <xdr:rowOff>0</xdr:rowOff>
    </xdr:from>
    <xdr:to>
      <xdr:col>148</xdr:col>
      <xdr:colOff>360686</xdr:colOff>
      <xdr:row>48</xdr:row>
      <xdr:rowOff>94343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61FAEB1-E0F9-4A5F-AEFE-7E402B879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0467200" y="152400"/>
          <a:ext cx="10114286" cy="7257143"/>
        </a:xfrm>
        <a:prstGeom prst="rect">
          <a:avLst/>
        </a:prstGeom>
      </xdr:spPr>
    </xdr:pic>
    <xdr:clientData/>
  </xdr:twoCellAnchor>
  <xdr:twoCellAnchor editAs="oneCell">
    <xdr:from>
      <xdr:col>132</xdr:col>
      <xdr:colOff>0</xdr:colOff>
      <xdr:row>55</xdr:row>
      <xdr:rowOff>0</xdr:rowOff>
    </xdr:from>
    <xdr:to>
      <xdr:col>148</xdr:col>
      <xdr:colOff>322590</xdr:colOff>
      <xdr:row>105</xdr:row>
      <xdr:rowOff>46667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6D91F7F-4FE4-4D56-B21F-7588003F3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028800" y="7467600"/>
          <a:ext cx="10076190" cy="7666667"/>
        </a:xfrm>
        <a:prstGeom prst="rect">
          <a:avLst/>
        </a:prstGeom>
      </xdr:spPr>
    </xdr:pic>
    <xdr:clientData/>
  </xdr:twoCellAnchor>
  <xdr:twoCellAnchor editAs="oneCell">
    <xdr:from>
      <xdr:col>149</xdr:col>
      <xdr:colOff>0</xdr:colOff>
      <xdr:row>1</xdr:row>
      <xdr:rowOff>0</xdr:rowOff>
    </xdr:from>
    <xdr:to>
      <xdr:col>165</xdr:col>
      <xdr:colOff>274971</xdr:colOff>
      <xdr:row>50</xdr:row>
      <xdr:rowOff>84781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0309503-FF4C-4501-93BA-793831E45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8392000" y="152400"/>
          <a:ext cx="10028571" cy="7552381"/>
        </a:xfrm>
        <a:prstGeom prst="rect">
          <a:avLst/>
        </a:prstGeom>
      </xdr:spPr>
    </xdr:pic>
    <xdr:clientData/>
  </xdr:twoCellAnchor>
  <xdr:twoCellAnchor editAs="oneCell">
    <xdr:from>
      <xdr:col>166</xdr:col>
      <xdr:colOff>0</xdr:colOff>
      <xdr:row>1</xdr:row>
      <xdr:rowOff>0</xdr:rowOff>
    </xdr:from>
    <xdr:to>
      <xdr:col>182</xdr:col>
      <xdr:colOff>303543</xdr:colOff>
      <xdr:row>53</xdr:row>
      <xdr:rowOff>56152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B4A8B8B-1FA0-46EB-B591-4A4400E8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8755200" y="152400"/>
          <a:ext cx="10057143" cy="7980952"/>
        </a:xfrm>
        <a:prstGeom prst="rect">
          <a:avLst/>
        </a:prstGeom>
      </xdr:spPr>
    </xdr:pic>
    <xdr:clientData/>
  </xdr:twoCellAnchor>
  <xdr:twoCellAnchor editAs="oneCell">
    <xdr:from>
      <xdr:col>183</xdr:col>
      <xdr:colOff>0</xdr:colOff>
      <xdr:row>1</xdr:row>
      <xdr:rowOff>0</xdr:rowOff>
    </xdr:from>
    <xdr:to>
      <xdr:col>199</xdr:col>
      <xdr:colOff>313067</xdr:colOff>
      <xdr:row>33</xdr:row>
      <xdr:rowOff>132724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D56E31B-40C6-4D55-8E62-55C019525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9118400" y="152400"/>
          <a:ext cx="10066667" cy="5009524"/>
        </a:xfrm>
        <a:prstGeom prst="rect">
          <a:avLst/>
        </a:prstGeom>
      </xdr:spPr>
    </xdr:pic>
    <xdr:clientData/>
  </xdr:twoCellAnchor>
  <xdr:twoCellAnchor editAs="oneCell">
    <xdr:from>
      <xdr:col>183</xdr:col>
      <xdr:colOff>0</xdr:colOff>
      <xdr:row>40</xdr:row>
      <xdr:rowOff>0</xdr:rowOff>
    </xdr:from>
    <xdr:to>
      <xdr:col>199</xdr:col>
      <xdr:colOff>236876</xdr:colOff>
      <xdr:row>89</xdr:row>
      <xdr:rowOff>84781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A4E7D7D7-DC93-440D-957F-D827FECA3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9118400" y="5181600"/>
          <a:ext cx="9990476" cy="7552381"/>
        </a:xfrm>
        <a:prstGeom prst="rect">
          <a:avLst/>
        </a:prstGeom>
      </xdr:spPr>
    </xdr:pic>
    <xdr:clientData/>
  </xdr:twoCellAnchor>
  <xdr:twoCellAnchor editAs="oneCell">
    <xdr:from>
      <xdr:col>183</xdr:col>
      <xdr:colOff>0</xdr:colOff>
      <xdr:row>90</xdr:row>
      <xdr:rowOff>0</xdr:rowOff>
    </xdr:from>
    <xdr:to>
      <xdr:col>199</xdr:col>
      <xdr:colOff>170209</xdr:colOff>
      <xdr:row>126</xdr:row>
      <xdr:rowOff>37409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389C6D8-768E-420F-9BD7-04381E2C66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9118400" y="12801600"/>
          <a:ext cx="9923809" cy="5523809"/>
        </a:xfrm>
        <a:prstGeom prst="rect">
          <a:avLst/>
        </a:prstGeom>
      </xdr:spPr>
    </xdr:pic>
    <xdr:clientData/>
  </xdr:twoCellAnchor>
  <xdr:twoCellAnchor editAs="oneCell">
    <xdr:from>
      <xdr:col>200</xdr:col>
      <xdr:colOff>0</xdr:colOff>
      <xdr:row>1</xdr:row>
      <xdr:rowOff>0</xdr:rowOff>
    </xdr:from>
    <xdr:to>
      <xdr:col>216</xdr:col>
      <xdr:colOff>341638</xdr:colOff>
      <xdr:row>23</xdr:row>
      <xdr:rowOff>28152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BF66A95-A03B-451D-B38C-98807C2C65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9481600" y="152400"/>
          <a:ext cx="10095238" cy="3380952"/>
        </a:xfrm>
        <a:prstGeom prst="rect">
          <a:avLst/>
        </a:prstGeom>
      </xdr:spPr>
    </xdr:pic>
    <xdr:clientData/>
  </xdr:twoCellAnchor>
  <xdr:twoCellAnchor editAs="oneCell">
    <xdr:from>
      <xdr:col>200</xdr:col>
      <xdr:colOff>0</xdr:colOff>
      <xdr:row>30</xdr:row>
      <xdr:rowOff>0</xdr:rowOff>
    </xdr:from>
    <xdr:to>
      <xdr:col>212</xdr:col>
      <xdr:colOff>75276</xdr:colOff>
      <xdr:row>62</xdr:row>
      <xdr:rowOff>75581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062F3FE-BD89-4CB1-9CD8-7D37D5B87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9481600" y="3657600"/>
          <a:ext cx="7390476" cy="4952381"/>
        </a:xfrm>
        <a:prstGeom prst="rect">
          <a:avLst/>
        </a:prstGeom>
      </xdr:spPr>
    </xdr:pic>
    <xdr:clientData/>
  </xdr:twoCellAnchor>
  <xdr:twoCellAnchor editAs="oneCell">
    <xdr:from>
      <xdr:col>217</xdr:col>
      <xdr:colOff>0</xdr:colOff>
      <xdr:row>1</xdr:row>
      <xdr:rowOff>0</xdr:rowOff>
    </xdr:from>
    <xdr:to>
      <xdr:col>233</xdr:col>
      <xdr:colOff>313067</xdr:colOff>
      <xdr:row>52</xdr:row>
      <xdr:rowOff>75219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3C9D429-2E03-4946-9DBE-636E43615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9844800" y="152400"/>
          <a:ext cx="10066667" cy="7847619"/>
        </a:xfrm>
        <a:prstGeom prst="rect">
          <a:avLst/>
        </a:prstGeom>
      </xdr:spPr>
    </xdr:pic>
    <xdr:clientData/>
  </xdr:twoCellAnchor>
  <xdr:twoCellAnchor editAs="oneCell">
    <xdr:from>
      <xdr:col>217</xdr:col>
      <xdr:colOff>0</xdr:colOff>
      <xdr:row>59</xdr:row>
      <xdr:rowOff>0</xdr:rowOff>
    </xdr:from>
    <xdr:to>
      <xdr:col>233</xdr:col>
      <xdr:colOff>398781</xdr:colOff>
      <xdr:row>75</xdr:row>
      <xdr:rowOff>56838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E2B6A667-D05B-4312-8F1D-D7C79CB80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9844800" y="8077200"/>
          <a:ext cx="10152381" cy="2495238"/>
        </a:xfrm>
        <a:prstGeom prst="rect">
          <a:avLst/>
        </a:prstGeom>
      </xdr:spPr>
    </xdr:pic>
    <xdr:clientData/>
  </xdr:twoCellAnchor>
  <xdr:twoCellAnchor editAs="oneCell">
    <xdr:from>
      <xdr:col>234</xdr:col>
      <xdr:colOff>0</xdr:colOff>
      <xdr:row>9</xdr:row>
      <xdr:rowOff>294</xdr:rowOff>
    </xdr:from>
    <xdr:to>
      <xdr:col>250</xdr:col>
      <xdr:colOff>608305</xdr:colOff>
      <xdr:row>24</xdr:row>
      <xdr:rowOff>66675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6AC3920-4BFE-4ABA-B34B-3648AE658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0208000" y="1371894"/>
          <a:ext cx="10361905" cy="2352381"/>
        </a:xfrm>
        <a:prstGeom prst="rect">
          <a:avLst/>
        </a:prstGeom>
      </xdr:spPr>
    </xdr:pic>
    <xdr:clientData/>
  </xdr:twoCellAnchor>
  <xdr:twoCellAnchor editAs="oneCell">
    <xdr:from>
      <xdr:col>234</xdr:col>
      <xdr:colOff>0</xdr:colOff>
      <xdr:row>1</xdr:row>
      <xdr:rowOff>0</xdr:rowOff>
    </xdr:from>
    <xdr:to>
      <xdr:col>250</xdr:col>
      <xdr:colOff>389257</xdr:colOff>
      <xdr:row>7</xdr:row>
      <xdr:rowOff>85600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5F3B7DD-A1F2-425B-BC8E-CF2B60A27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0208000" y="152400"/>
          <a:ext cx="10142857" cy="1000000"/>
        </a:xfrm>
        <a:prstGeom prst="rect">
          <a:avLst/>
        </a:prstGeom>
      </xdr:spPr>
    </xdr:pic>
    <xdr:clientData/>
  </xdr:twoCellAnchor>
  <xdr:twoCellAnchor editAs="oneCell">
    <xdr:from>
      <xdr:col>234</xdr:col>
      <xdr:colOff>0</xdr:colOff>
      <xdr:row>33</xdr:row>
      <xdr:rowOff>0</xdr:rowOff>
    </xdr:from>
    <xdr:to>
      <xdr:col>250</xdr:col>
      <xdr:colOff>522590</xdr:colOff>
      <xdr:row>72</xdr:row>
      <xdr:rowOff>142114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60230F1-A937-4496-835E-12B6DC1C7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0208000" y="4114800"/>
          <a:ext cx="10276190" cy="6085714"/>
        </a:xfrm>
        <a:prstGeom prst="rect">
          <a:avLst/>
        </a:prstGeom>
      </xdr:spPr>
    </xdr:pic>
    <xdr:clientData/>
  </xdr:twoCellAnchor>
  <xdr:twoCellAnchor editAs="oneCell">
    <xdr:from>
      <xdr:col>251</xdr:col>
      <xdr:colOff>0</xdr:colOff>
      <xdr:row>2</xdr:row>
      <xdr:rowOff>0</xdr:rowOff>
    </xdr:from>
    <xdr:to>
      <xdr:col>267</xdr:col>
      <xdr:colOff>294019</xdr:colOff>
      <xdr:row>15</xdr:row>
      <xdr:rowOff>104514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6C58BB7-9D63-452B-8DEE-E4189C165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0571200" y="304800"/>
          <a:ext cx="10047619" cy="20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16</xdr:col>
      <xdr:colOff>94019</xdr:colOff>
      <xdr:row>76</xdr:row>
      <xdr:rowOff>123009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6DA1F330-F22E-454B-8C3C-194C6D26A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4267200"/>
          <a:ext cx="9847619" cy="65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16</xdr:col>
      <xdr:colOff>94019</xdr:colOff>
      <xdr:row>33</xdr:row>
      <xdr:rowOff>56914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CE511541-F6C5-4263-94A6-8CA540D2E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2286000"/>
          <a:ext cx="9847619" cy="18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0</xdr:row>
      <xdr:rowOff>0</xdr:rowOff>
    </xdr:from>
    <xdr:to>
      <xdr:col>17</xdr:col>
      <xdr:colOff>0</xdr:colOff>
      <xdr:row>15</xdr:row>
      <xdr:rowOff>0</xdr:rowOff>
    </xdr:to>
    <xdr:pic>
      <xdr:nvPicPr>
        <xdr:cNvPr id="33" name="Picture 32" descr="Probability &amp; Statistics (28 of 62) Basic Definitions and Symbols Summarized - YouTube">
          <a:extLst>
            <a:ext uri="{FF2B5EF4-FFF2-40B4-BE49-F238E27FC236}">
              <a16:creationId xmlns:a16="http://schemas.microsoft.com/office/drawing/2014/main" id="{72EE5175-E243-4133-B6D1-5A626AD132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5200" y="0"/>
          <a:ext cx="3048000" cy="228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</xdr:row>
      <xdr:rowOff>0</xdr:rowOff>
    </xdr:from>
    <xdr:to>
      <xdr:col>9</xdr:col>
      <xdr:colOff>123825</xdr:colOff>
      <xdr:row>32</xdr:row>
      <xdr:rowOff>123825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5674E261-2BAE-4480-9A7F-C0C6AD30BFA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67175" y="152400"/>
              <a:ext cx="1952625" cy="48482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0</xdr:colOff>
      <xdr:row>1</xdr:row>
      <xdr:rowOff>0</xdr:rowOff>
    </xdr:from>
    <xdr:to>
      <xdr:col>17</xdr:col>
      <xdr:colOff>304800</xdr:colOff>
      <xdr:row>19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F3A357C-38B5-4D57-A86F-757330E2BB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589790</xdr:colOff>
      <xdr:row>18</xdr:row>
      <xdr:rowOff>113962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6C16643-ED95-4831-836C-BF8B8E172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400800"/>
          <a:ext cx="6076190" cy="270476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20</xdr:col>
      <xdr:colOff>599314</xdr:colOff>
      <xdr:row>16</xdr:row>
      <xdr:rowOff>94952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63CED10-7014-40AA-9201-DD747B35C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6400800"/>
          <a:ext cx="6085714" cy="2380952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</xdr:row>
      <xdr:rowOff>0</xdr:rowOff>
    </xdr:from>
    <xdr:to>
      <xdr:col>32</xdr:col>
      <xdr:colOff>46857</xdr:colOff>
      <xdr:row>16</xdr:row>
      <xdr:rowOff>123524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4445EF4-7E29-4E25-8201-881A83235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11200" y="6400800"/>
          <a:ext cx="6142857" cy="2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294629</xdr:colOff>
      <xdr:row>36</xdr:row>
      <xdr:rowOff>95029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A350256-746D-49E2-9695-6CFDC258B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058400"/>
          <a:ext cx="5171429" cy="17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20</xdr:col>
      <xdr:colOff>570743</xdr:colOff>
      <xdr:row>37</xdr:row>
      <xdr:rowOff>9295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18394AD-68F4-4DF4-85AD-8FA7F323F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0" y="10058400"/>
          <a:ext cx="6057143" cy="1838095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24</xdr:row>
      <xdr:rowOff>0</xdr:rowOff>
    </xdr:from>
    <xdr:to>
      <xdr:col>32</xdr:col>
      <xdr:colOff>161143</xdr:colOff>
      <xdr:row>41</xdr:row>
      <xdr:rowOff>94914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156F115-A5EC-4560-A2B4-0943F08D1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411200" y="9906000"/>
          <a:ext cx="6257143" cy="268571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218286</xdr:colOff>
      <xdr:row>19</xdr:row>
      <xdr:rowOff>66305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9F03DA9-1D4D-4BDC-A549-6A3A195A2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2954000"/>
          <a:ext cx="6314286" cy="296190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0</xdr:row>
      <xdr:rowOff>0</xdr:rowOff>
    </xdr:from>
    <xdr:to>
      <xdr:col>17</xdr:col>
      <xdr:colOff>428114</xdr:colOff>
      <xdr:row>16</xdr:row>
      <xdr:rowOff>18743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2C4678A-C707-4F2F-B7FF-E4DD20EBF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12954000"/>
          <a:ext cx="4085714" cy="2457143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0</xdr:row>
      <xdr:rowOff>0</xdr:rowOff>
    </xdr:from>
    <xdr:to>
      <xdr:col>31</xdr:col>
      <xdr:colOff>561219</xdr:colOff>
      <xdr:row>11</xdr:row>
      <xdr:rowOff>9314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A4E0731-CB22-42E9-92A3-6BCD83A90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11200" y="12954000"/>
          <a:ext cx="6047619" cy="16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7</xdr:col>
      <xdr:colOff>180419</xdr:colOff>
      <xdr:row>37</xdr:row>
      <xdr:rowOff>56857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B3353AA-B1B2-48C6-8F98-68320A896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306800"/>
          <a:ext cx="4447619" cy="23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17</xdr:row>
      <xdr:rowOff>0</xdr:rowOff>
    </xdr:from>
    <xdr:to>
      <xdr:col>21</xdr:col>
      <xdr:colOff>465905</xdr:colOff>
      <xdr:row>35</xdr:row>
      <xdr:rowOff>113943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905CF7A-BDB6-46A8-B42C-6F69C92C5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0" y="2590800"/>
          <a:ext cx="6561905" cy="2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25</xdr:row>
      <xdr:rowOff>0</xdr:rowOff>
    </xdr:from>
    <xdr:to>
      <xdr:col>21</xdr:col>
      <xdr:colOff>132800</xdr:colOff>
      <xdr:row>38</xdr:row>
      <xdr:rowOff>94990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74DA919-4C11-4E3F-9623-D96DAED72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34400" y="3810000"/>
          <a:ext cx="4400000" cy="20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21</xdr:row>
      <xdr:rowOff>0</xdr:rowOff>
    </xdr:from>
    <xdr:to>
      <xdr:col>32</xdr:col>
      <xdr:colOff>46933</xdr:colOff>
      <xdr:row>35</xdr:row>
      <xdr:rowOff>18781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D74B6E4-F61F-4BBF-8ED9-5D14C3EE8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020800" y="16154400"/>
          <a:ext cx="5533333" cy="215238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189638</xdr:colOff>
      <xdr:row>17</xdr:row>
      <xdr:rowOff>133029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8A043277-A8F1-4133-8494-77361AD7E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116800"/>
          <a:ext cx="6895238" cy="257142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0</xdr:row>
      <xdr:rowOff>114629</xdr:rowOff>
    </xdr:from>
    <xdr:to>
      <xdr:col>23</xdr:col>
      <xdr:colOff>465828</xdr:colOff>
      <xdr:row>18</xdr:row>
      <xdr:rowOff>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B513C3B-3348-4F75-84F9-E487660FF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00" y="114629"/>
          <a:ext cx="7171428" cy="26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11</xdr:col>
      <xdr:colOff>170590</xdr:colOff>
      <xdr:row>38</xdr:row>
      <xdr:rowOff>104419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1488A43-4C48-494F-B4A5-3530E26D7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5908000"/>
          <a:ext cx="6876190" cy="284761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19</xdr:row>
      <xdr:rowOff>0</xdr:rowOff>
    </xdr:from>
    <xdr:to>
      <xdr:col>24</xdr:col>
      <xdr:colOff>104000</xdr:colOff>
      <xdr:row>33</xdr:row>
      <xdr:rowOff>94971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C8FB0A6-3499-417B-AFBA-E460C96AA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34400" y="2895600"/>
          <a:ext cx="6200000" cy="22285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8</xdr:col>
      <xdr:colOff>37486</xdr:colOff>
      <xdr:row>13</xdr:row>
      <xdr:rowOff>114057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533D8E5-0E88-432A-A2C2-1E312CFA2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1394400"/>
          <a:ext cx="4914286" cy="19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17</xdr:col>
      <xdr:colOff>37486</xdr:colOff>
      <xdr:row>18</xdr:row>
      <xdr:rowOff>56819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701F7CE-1CDA-4D2C-BF8F-CD03FFF7F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00" y="152400"/>
          <a:ext cx="4914286" cy="26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</xdr:row>
      <xdr:rowOff>0</xdr:rowOff>
    </xdr:from>
    <xdr:to>
      <xdr:col>27</xdr:col>
      <xdr:colOff>189790</xdr:colOff>
      <xdr:row>16</xdr:row>
      <xdr:rowOff>37809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F06FA01-D06C-49B1-BA6D-8E68EBEBB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72800" y="152400"/>
          <a:ext cx="5676190" cy="23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19505</xdr:colOff>
      <xdr:row>19</xdr:row>
      <xdr:rowOff>19295</xdr:rowOff>
    </xdr:from>
    <xdr:to>
      <xdr:col>6</xdr:col>
      <xdr:colOff>0</xdr:colOff>
      <xdr:row>32</xdr:row>
      <xdr:rowOff>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99D6060-29F4-4A40-8508-B559566EF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505" y="2914895"/>
          <a:ext cx="3638095" cy="1961905"/>
        </a:xfrm>
        <a:prstGeom prst="rect">
          <a:avLst/>
        </a:prstGeom>
      </xdr:spPr>
    </xdr:pic>
    <xdr:clientData/>
  </xdr:twoCellAnchor>
  <xdr:twoCellAnchor editAs="oneCell">
    <xdr:from>
      <xdr:col>6</xdr:col>
      <xdr:colOff>58133</xdr:colOff>
      <xdr:row>19</xdr:row>
      <xdr:rowOff>0</xdr:rowOff>
    </xdr:from>
    <xdr:to>
      <xdr:col>19</xdr:col>
      <xdr:colOff>0</xdr:colOff>
      <xdr:row>48</xdr:row>
      <xdr:rowOff>8971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DF1955CB-8245-417A-80DF-FF493F443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15733" y="2895600"/>
          <a:ext cx="7866667" cy="4428571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19</xdr:row>
      <xdr:rowOff>0</xdr:rowOff>
    </xdr:from>
    <xdr:to>
      <xdr:col>31</xdr:col>
      <xdr:colOff>580038</xdr:colOff>
      <xdr:row>49</xdr:row>
      <xdr:rowOff>18476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A783FCE-8A22-4EE5-AE9B-D56C8AE99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582400" y="2895600"/>
          <a:ext cx="7895238" cy="459047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237181</xdr:colOff>
      <xdr:row>25</xdr:row>
      <xdr:rowOff>28095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C9AA4A2-6B41-46D4-87AC-81B0D2ECA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40000"/>
          <a:ext cx="7552381" cy="383809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0</xdr:row>
      <xdr:rowOff>0</xdr:rowOff>
    </xdr:from>
    <xdr:to>
      <xdr:col>24</xdr:col>
      <xdr:colOff>256305</xdr:colOff>
      <xdr:row>14</xdr:row>
      <xdr:rowOff>28305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099FC8C-5663-4413-B934-287FD8C02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24800" y="0"/>
          <a:ext cx="6961905" cy="2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132571</xdr:colOff>
      <xdr:row>37</xdr:row>
      <xdr:rowOff>123676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F0D05E5-818F-412E-816F-E58AF540E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72000"/>
          <a:ext cx="6228571" cy="119047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40</xdr:row>
      <xdr:rowOff>0</xdr:rowOff>
    </xdr:from>
    <xdr:to>
      <xdr:col>18</xdr:col>
      <xdr:colOff>104229</xdr:colOff>
      <xdr:row>59</xdr:row>
      <xdr:rowOff>56781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69C0D5-F161-4CAF-890D-74DD94DE3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2400"/>
          <a:ext cx="4371429" cy="2952381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40</xdr:row>
      <xdr:rowOff>0</xdr:rowOff>
    </xdr:from>
    <xdr:to>
      <xdr:col>28</xdr:col>
      <xdr:colOff>265981</xdr:colOff>
      <xdr:row>58</xdr:row>
      <xdr:rowOff>113943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2B53C6-1A6F-4538-8C9B-593B2ED83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6800" y="152400"/>
          <a:ext cx="5752381" cy="2857143"/>
        </a:xfrm>
        <a:prstGeom prst="rect">
          <a:avLst/>
        </a:prstGeom>
      </xdr:spPr>
    </xdr:pic>
    <xdr:clientData/>
  </xdr:twoCellAnchor>
  <xdr:twoCellAnchor editAs="oneCell">
    <xdr:from>
      <xdr:col>18</xdr:col>
      <xdr:colOff>581025</xdr:colOff>
      <xdr:row>40</xdr:row>
      <xdr:rowOff>28575</xdr:rowOff>
    </xdr:from>
    <xdr:to>
      <xdr:col>28</xdr:col>
      <xdr:colOff>237406</xdr:colOff>
      <xdr:row>58</xdr:row>
      <xdr:rowOff>142518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62A16B-4C0C-4961-9537-17673A024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48225" y="180975"/>
          <a:ext cx="5752381" cy="2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10</xdr:col>
      <xdr:colOff>513524</xdr:colOff>
      <xdr:row>50</xdr:row>
      <xdr:rowOff>8895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6E5BCA-E32C-4B34-B591-C9916072E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459200" y="152400"/>
          <a:ext cx="6609524" cy="50380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22</xdr:col>
      <xdr:colOff>189638</xdr:colOff>
      <xdr:row>30</xdr:row>
      <xdr:rowOff>104209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A3EA15-FF81-4E75-BFA9-CDEFED5B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2400"/>
          <a:ext cx="6895238" cy="452380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</xdr:row>
      <xdr:rowOff>0</xdr:rowOff>
    </xdr:from>
    <xdr:to>
      <xdr:col>34</xdr:col>
      <xdr:colOff>199162</xdr:colOff>
      <xdr:row>27</xdr:row>
      <xdr:rowOff>37600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A5C392B-86B3-45E8-922F-16E5F42B7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15200" y="152400"/>
          <a:ext cx="6904762" cy="4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504000</xdr:colOff>
      <xdr:row>15</xdr:row>
      <xdr:rowOff>37809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D1F5486-F57E-4BDD-B4E9-615B0AC782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459200" y="0"/>
          <a:ext cx="6600000" cy="232380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28</xdr:col>
      <xdr:colOff>457200</xdr:colOff>
      <xdr:row>32</xdr:row>
      <xdr:rowOff>0</xdr:rowOff>
    </xdr:from>
    <xdr:to>
      <xdr:col>36</xdr:col>
      <xdr:colOff>485162</xdr:colOff>
      <xdr:row>51</xdr:row>
      <xdr:rowOff>142495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FC3FB33-B091-48BB-84C5-A44F4F51C3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653000" y="4876800"/>
          <a:ext cx="4904762" cy="30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475429</xdr:colOff>
      <xdr:row>11</xdr:row>
      <xdr:rowOff>152171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43B38FD-7D43-4CFC-9339-6EAAE8683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6571429" cy="18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</xdr:row>
      <xdr:rowOff>0</xdr:rowOff>
    </xdr:from>
    <xdr:to>
      <xdr:col>21</xdr:col>
      <xdr:colOff>596048</xdr:colOff>
      <xdr:row>5</xdr:row>
      <xdr:rowOff>114210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196060-4400-47E2-9B22-36778E242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05600" y="152400"/>
          <a:ext cx="6819048" cy="72381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20</xdr:col>
      <xdr:colOff>586600</xdr:colOff>
      <xdr:row>19</xdr:row>
      <xdr:rowOff>114038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B4318D-1E86-47BA-805B-221945E5B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0" y="914400"/>
          <a:ext cx="6200000" cy="209523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21</xdr:row>
      <xdr:rowOff>0</xdr:rowOff>
    </xdr:from>
    <xdr:to>
      <xdr:col>21</xdr:col>
      <xdr:colOff>329381</xdr:colOff>
      <xdr:row>34</xdr:row>
      <xdr:rowOff>104514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3B45DA6-4C98-4794-A1F6-E830FCDC0F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0" y="3200400"/>
          <a:ext cx="6552381" cy="208571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</xdr:row>
      <xdr:rowOff>0</xdr:rowOff>
    </xdr:from>
    <xdr:to>
      <xdr:col>34</xdr:col>
      <xdr:colOff>142019</xdr:colOff>
      <xdr:row>5</xdr:row>
      <xdr:rowOff>76114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3983730-B934-4881-BE94-A5B7CD733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147800" y="152400"/>
          <a:ext cx="6847619" cy="685714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</xdr:row>
      <xdr:rowOff>0</xdr:rowOff>
    </xdr:from>
    <xdr:to>
      <xdr:col>31</xdr:col>
      <xdr:colOff>447009</xdr:colOff>
      <xdr:row>25</xdr:row>
      <xdr:rowOff>104400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6ADBCD1-8C78-4785-913E-CC137550AC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147800" y="914400"/>
          <a:ext cx="5323809" cy="30000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27</xdr:row>
      <xdr:rowOff>0</xdr:rowOff>
    </xdr:from>
    <xdr:to>
      <xdr:col>34</xdr:col>
      <xdr:colOff>122971</xdr:colOff>
      <xdr:row>31</xdr:row>
      <xdr:rowOff>66590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05CA0EB-A668-420A-9D0D-4AC197D74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147800" y="4114800"/>
          <a:ext cx="6828571" cy="6761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32</xdr:row>
      <xdr:rowOff>0</xdr:rowOff>
    </xdr:from>
    <xdr:to>
      <xdr:col>31</xdr:col>
      <xdr:colOff>285105</xdr:colOff>
      <xdr:row>47</xdr:row>
      <xdr:rowOff>47333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069B60D-7EE8-44A5-ACBE-07BD7727A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147800" y="4876800"/>
          <a:ext cx="5161905" cy="2333333"/>
        </a:xfrm>
        <a:prstGeom prst="rect">
          <a:avLst/>
        </a:prstGeom>
      </xdr:spPr>
    </xdr:pic>
    <xdr:clientData/>
  </xdr:twoCellAnchor>
  <xdr:twoCellAnchor>
    <xdr:from>
      <xdr:col>27</xdr:col>
      <xdr:colOff>0</xdr:colOff>
      <xdr:row>53</xdr:row>
      <xdr:rowOff>0</xdr:rowOff>
    </xdr:from>
    <xdr:to>
      <xdr:col>32</xdr:col>
      <xdr:colOff>571500</xdr:colOff>
      <xdr:row>71</xdr:row>
      <xdr:rowOff>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C5A40997-79D0-4B52-9D68-A68455513F6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33</xdr:col>
      <xdr:colOff>0</xdr:colOff>
      <xdr:row>53</xdr:row>
      <xdr:rowOff>0</xdr:rowOff>
    </xdr:from>
    <xdr:to>
      <xdr:col>37</xdr:col>
      <xdr:colOff>0</xdr:colOff>
      <xdr:row>71</xdr:row>
      <xdr:rowOff>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701A853A-6C6D-4B5F-892D-721C04E680A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 editAs="oneCell">
    <xdr:from>
      <xdr:col>38</xdr:col>
      <xdr:colOff>0</xdr:colOff>
      <xdr:row>1</xdr:row>
      <xdr:rowOff>0</xdr:rowOff>
    </xdr:from>
    <xdr:to>
      <xdr:col>49</xdr:col>
      <xdr:colOff>75352</xdr:colOff>
      <xdr:row>5</xdr:row>
      <xdr:rowOff>104686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14C9C7E-FF24-4B05-94D9-A309A2676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291800" y="152400"/>
          <a:ext cx="6780952" cy="714286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6</xdr:row>
      <xdr:rowOff>0</xdr:rowOff>
    </xdr:from>
    <xdr:to>
      <xdr:col>48</xdr:col>
      <xdr:colOff>46857</xdr:colOff>
      <xdr:row>33</xdr:row>
      <xdr:rowOff>9009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36F7ECE-8801-4BA3-864D-7D1E713DB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291800" y="914400"/>
          <a:ext cx="6142857" cy="4123809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35</xdr:row>
      <xdr:rowOff>0</xdr:rowOff>
    </xdr:from>
    <xdr:to>
      <xdr:col>48</xdr:col>
      <xdr:colOff>408762</xdr:colOff>
      <xdr:row>75</xdr:row>
      <xdr:rowOff>142095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13832E3-F0AD-4A69-B031-56EBA2BFF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291800" y="5334000"/>
          <a:ext cx="6504762" cy="6238095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76</xdr:row>
      <xdr:rowOff>0</xdr:rowOff>
    </xdr:from>
    <xdr:to>
      <xdr:col>48</xdr:col>
      <xdr:colOff>561143</xdr:colOff>
      <xdr:row>117</xdr:row>
      <xdr:rowOff>37314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A70C6DF-CAB0-4882-89CE-AE515AFB5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291800" y="11582400"/>
          <a:ext cx="6657143" cy="6285714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117</xdr:row>
      <xdr:rowOff>0</xdr:rowOff>
    </xdr:from>
    <xdr:to>
      <xdr:col>48</xdr:col>
      <xdr:colOff>208762</xdr:colOff>
      <xdr:row>136</xdr:row>
      <xdr:rowOff>152019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761D711-8BC6-4993-AD19-E02E132B0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291800" y="17830800"/>
          <a:ext cx="6304762" cy="3047619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139</xdr:row>
      <xdr:rowOff>0</xdr:rowOff>
    </xdr:from>
    <xdr:to>
      <xdr:col>49</xdr:col>
      <xdr:colOff>151543</xdr:colOff>
      <xdr:row>159</xdr:row>
      <xdr:rowOff>56762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FC5D64-D2EF-4FB8-AE50-22AF1957EF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291800" y="21183600"/>
          <a:ext cx="6857143" cy="3104762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</xdr:row>
      <xdr:rowOff>0</xdr:rowOff>
    </xdr:from>
    <xdr:to>
      <xdr:col>61</xdr:col>
      <xdr:colOff>180114</xdr:colOff>
      <xdr:row>6</xdr:row>
      <xdr:rowOff>104667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BE632097-BADA-4724-9CBC-409232483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0607000" y="152400"/>
          <a:ext cx="6885714" cy="86666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7</xdr:row>
      <xdr:rowOff>0</xdr:rowOff>
    </xdr:from>
    <xdr:to>
      <xdr:col>54</xdr:col>
      <xdr:colOff>409219</xdr:colOff>
      <xdr:row>25</xdr:row>
      <xdr:rowOff>66324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EA7AFD6-AC76-4E28-8FB5-DC3CE55CD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0607000" y="1066800"/>
          <a:ext cx="2847619" cy="2809524"/>
        </a:xfrm>
        <a:prstGeom prst="rect">
          <a:avLst/>
        </a:prstGeom>
      </xdr:spPr>
    </xdr:pic>
    <xdr:clientData/>
  </xdr:twoCellAnchor>
  <xdr:twoCellAnchor editAs="oneCell">
    <xdr:from>
      <xdr:col>55</xdr:col>
      <xdr:colOff>0</xdr:colOff>
      <xdr:row>7</xdr:row>
      <xdr:rowOff>0</xdr:rowOff>
    </xdr:from>
    <xdr:to>
      <xdr:col>64</xdr:col>
      <xdr:colOff>180267</xdr:colOff>
      <xdr:row>26</xdr:row>
      <xdr:rowOff>47257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02CEC89-DAA0-43FD-9CF1-E477A0F46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655000" y="1066800"/>
          <a:ext cx="5666667" cy="2942857"/>
        </a:xfrm>
        <a:prstGeom prst="rect">
          <a:avLst/>
        </a:prstGeom>
      </xdr:spPr>
    </xdr:pic>
    <xdr:clientData/>
  </xdr:twoCellAnchor>
  <xdr:twoCellAnchor editAs="oneCell">
    <xdr:from>
      <xdr:col>65</xdr:col>
      <xdr:colOff>0</xdr:colOff>
      <xdr:row>1</xdr:row>
      <xdr:rowOff>0</xdr:rowOff>
    </xdr:from>
    <xdr:to>
      <xdr:col>75</xdr:col>
      <xdr:colOff>56381</xdr:colOff>
      <xdr:row>45</xdr:row>
      <xdr:rowOff>65828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F7BF4AF-8548-4755-8B94-CB5AEFA0A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9751000" y="152400"/>
          <a:ext cx="6152381" cy="6771428"/>
        </a:xfrm>
        <a:prstGeom prst="rect">
          <a:avLst/>
        </a:prstGeom>
      </xdr:spPr>
    </xdr:pic>
    <xdr:clientData/>
  </xdr:twoCellAnchor>
  <xdr:twoCellAnchor editAs="oneCell">
    <xdr:from>
      <xdr:col>65</xdr:col>
      <xdr:colOff>0</xdr:colOff>
      <xdr:row>47</xdr:row>
      <xdr:rowOff>0</xdr:rowOff>
    </xdr:from>
    <xdr:to>
      <xdr:col>75</xdr:col>
      <xdr:colOff>37333</xdr:colOff>
      <xdr:row>66</xdr:row>
      <xdr:rowOff>47257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BE6241B-934F-4D4E-92E9-B6C95322D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9751000" y="7162800"/>
          <a:ext cx="6133333" cy="2942857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1</xdr:row>
      <xdr:rowOff>0</xdr:rowOff>
    </xdr:from>
    <xdr:to>
      <xdr:col>86</xdr:col>
      <xdr:colOff>84952</xdr:colOff>
      <xdr:row>21</xdr:row>
      <xdr:rowOff>37714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CF428AC-056D-430F-BD3F-9785CD4DA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6456600" y="152400"/>
          <a:ext cx="6180952" cy="3085714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22</xdr:row>
      <xdr:rowOff>0</xdr:rowOff>
    </xdr:from>
    <xdr:to>
      <xdr:col>86</xdr:col>
      <xdr:colOff>389714</xdr:colOff>
      <xdr:row>43</xdr:row>
      <xdr:rowOff>113886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6B7B8A07-C5AD-4621-B3DE-9097BE6A4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6456600" y="3352800"/>
          <a:ext cx="6485714" cy="3314286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45</xdr:row>
      <xdr:rowOff>0</xdr:rowOff>
    </xdr:from>
    <xdr:to>
      <xdr:col>85</xdr:col>
      <xdr:colOff>494552</xdr:colOff>
      <xdr:row>81</xdr:row>
      <xdr:rowOff>85029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683F6ED-238B-409C-A5BF-6E62CA2BF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6456600" y="6858000"/>
          <a:ext cx="5980952" cy="5571429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83</xdr:row>
      <xdr:rowOff>0</xdr:rowOff>
    </xdr:from>
    <xdr:to>
      <xdr:col>86</xdr:col>
      <xdr:colOff>332571</xdr:colOff>
      <xdr:row>108</xdr:row>
      <xdr:rowOff>151905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C56DE81-0664-48CF-9494-29ADD14D9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6456600" y="12649200"/>
          <a:ext cx="6428571" cy="39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10</xdr:col>
      <xdr:colOff>475429</xdr:colOff>
      <xdr:row>47</xdr:row>
      <xdr:rowOff>85067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038B763-BAFC-4D59-BC63-6D3078016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1981200"/>
          <a:ext cx="6571429" cy="526666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494476</xdr:colOff>
      <xdr:row>15</xdr:row>
      <xdr:rowOff>66381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536DB9D-C873-455F-8648-B52D58F529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590476" cy="235238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</xdr:row>
      <xdr:rowOff>0</xdr:rowOff>
    </xdr:from>
    <xdr:to>
      <xdr:col>34</xdr:col>
      <xdr:colOff>310295</xdr:colOff>
      <xdr:row>31</xdr:row>
      <xdr:rowOff>56609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B35598E-5A7A-47BF-86D1-0CC7FE094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304800"/>
          <a:ext cx="6838095" cy="432380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</xdr:row>
      <xdr:rowOff>38229</xdr:rowOff>
    </xdr:from>
    <xdr:to>
      <xdr:col>22</xdr:col>
      <xdr:colOff>103924</xdr:colOff>
      <xdr:row>10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9E9857D-59CE-47F0-9EA8-E23DFD172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05600" y="4915029"/>
          <a:ext cx="6809524" cy="102857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113448</xdr:colOff>
      <xdr:row>17</xdr:row>
      <xdr:rowOff>114171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99EB4D-76FC-4238-A39A-F849F0BEF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20800" y="304800"/>
          <a:ext cx="6819048" cy="1028571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33</xdr:row>
      <xdr:rowOff>0</xdr:rowOff>
    </xdr:from>
    <xdr:to>
      <xdr:col>34</xdr:col>
      <xdr:colOff>291248</xdr:colOff>
      <xdr:row>59</xdr:row>
      <xdr:rowOff>56648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16806C-2B7F-4C32-A4BC-42DBE1BA5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020800" y="1676400"/>
          <a:ext cx="6819048" cy="401904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61</xdr:row>
      <xdr:rowOff>0</xdr:rowOff>
    </xdr:from>
    <xdr:to>
      <xdr:col>35</xdr:col>
      <xdr:colOff>434028</xdr:colOff>
      <xdr:row>102</xdr:row>
      <xdr:rowOff>142076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8896DC8-4ECF-40A4-B0F6-A08400C1E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05600" y="6400800"/>
          <a:ext cx="7571428" cy="6390476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2</xdr:row>
      <xdr:rowOff>0</xdr:rowOff>
    </xdr:from>
    <xdr:to>
      <xdr:col>48</xdr:col>
      <xdr:colOff>294324</xdr:colOff>
      <xdr:row>36</xdr:row>
      <xdr:rowOff>46971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4B1A14-A1F7-4A74-B614-72ED86670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945600" y="152400"/>
          <a:ext cx="7609524" cy="5228571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38</xdr:row>
      <xdr:rowOff>0</xdr:rowOff>
    </xdr:from>
    <xdr:to>
      <xdr:col>48</xdr:col>
      <xdr:colOff>370514</xdr:colOff>
      <xdr:row>68</xdr:row>
      <xdr:rowOff>104190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FA05E78-A000-4DF2-8AB0-02BB8D320A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9870400" y="152400"/>
          <a:ext cx="7685714" cy="4676190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2</xdr:row>
      <xdr:rowOff>0</xdr:rowOff>
    </xdr:from>
    <xdr:to>
      <xdr:col>61</xdr:col>
      <xdr:colOff>294324</xdr:colOff>
      <xdr:row>41</xdr:row>
      <xdr:rowOff>142114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4A89A88-CB3D-47D7-B795-92D55FA46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870400" y="152400"/>
          <a:ext cx="7609524" cy="6085714"/>
        </a:xfrm>
        <a:prstGeom prst="rect">
          <a:avLst/>
        </a:prstGeom>
      </xdr:spPr>
    </xdr:pic>
    <xdr:clientData/>
  </xdr:twoCellAnchor>
  <xdr:twoCellAnchor editAs="oneCell">
    <xdr:from>
      <xdr:col>49</xdr:col>
      <xdr:colOff>0</xdr:colOff>
      <xdr:row>44</xdr:row>
      <xdr:rowOff>0</xdr:rowOff>
    </xdr:from>
    <xdr:to>
      <xdr:col>61</xdr:col>
      <xdr:colOff>332419</xdr:colOff>
      <xdr:row>79</xdr:row>
      <xdr:rowOff>113619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9088675-C442-4815-A0F9-758E58D2B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870400" y="6553200"/>
          <a:ext cx="7647619" cy="5447619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105</xdr:row>
      <xdr:rowOff>0</xdr:rowOff>
    </xdr:from>
    <xdr:to>
      <xdr:col>35</xdr:col>
      <xdr:colOff>424505</xdr:colOff>
      <xdr:row>133</xdr:row>
      <xdr:rowOff>28038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7A45A1-5330-482B-8602-8061752BA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020800" y="15849600"/>
          <a:ext cx="7561905" cy="429523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135</xdr:row>
      <xdr:rowOff>0</xdr:rowOff>
    </xdr:from>
    <xdr:to>
      <xdr:col>36</xdr:col>
      <xdr:colOff>72048</xdr:colOff>
      <xdr:row>162</xdr:row>
      <xdr:rowOff>104248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BE91063-A1D3-4BEA-929F-5926ECBBB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020800" y="20421600"/>
          <a:ext cx="7819048" cy="421904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163</xdr:row>
      <xdr:rowOff>0</xdr:rowOff>
    </xdr:from>
    <xdr:to>
      <xdr:col>35</xdr:col>
      <xdr:colOff>424505</xdr:colOff>
      <xdr:row>174</xdr:row>
      <xdr:rowOff>66457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1C95009-9E87-447A-9168-C68636120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020800" y="25755600"/>
          <a:ext cx="7561905" cy="1742857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1</xdr:row>
      <xdr:rowOff>0</xdr:rowOff>
    </xdr:from>
    <xdr:to>
      <xdr:col>87</xdr:col>
      <xdr:colOff>227657</xdr:colOff>
      <xdr:row>27</xdr:row>
      <xdr:rowOff>18552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A75202F-7C7F-4D12-981C-8CE79BA3E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617400" y="152400"/>
          <a:ext cx="7542857" cy="3980952"/>
        </a:xfrm>
        <a:prstGeom prst="rect">
          <a:avLst/>
        </a:prstGeom>
      </xdr:spPr>
    </xdr:pic>
    <xdr:clientData/>
  </xdr:twoCellAnchor>
  <xdr:twoCellAnchor editAs="oneCell">
    <xdr:from>
      <xdr:col>62</xdr:col>
      <xdr:colOff>0</xdr:colOff>
      <xdr:row>1</xdr:row>
      <xdr:rowOff>0</xdr:rowOff>
    </xdr:from>
    <xdr:to>
      <xdr:col>74</xdr:col>
      <xdr:colOff>218133</xdr:colOff>
      <xdr:row>6</xdr:row>
      <xdr:rowOff>142762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C59E269-D919-4F65-9AD6-966EC441E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7617400" y="152400"/>
          <a:ext cx="7533333" cy="904762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29</xdr:row>
      <xdr:rowOff>0</xdr:rowOff>
    </xdr:from>
    <xdr:to>
      <xdr:col>87</xdr:col>
      <xdr:colOff>294324</xdr:colOff>
      <xdr:row>39</xdr:row>
      <xdr:rowOff>37905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B4D88AF-686B-45A0-B478-539EF1512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5542200" y="4419600"/>
          <a:ext cx="7609524" cy="1561905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41</xdr:row>
      <xdr:rowOff>0</xdr:rowOff>
    </xdr:from>
    <xdr:to>
      <xdr:col>87</xdr:col>
      <xdr:colOff>265752</xdr:colOff>
      <xdr:row>47</xdr:row>
      <xdr:rowOff>95124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0BA594F-B707-42F2-B497-B27E7E5479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5542200" y="6248400"/>
          <a:ext cx="7580952" cy="1009524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49</xdr:row>
      <xdr:rowOff>0</xdr:rowOff>
    </xdr:from>
    <xdr:to>
      <xdr:col>87</xdr:col>
      <xdr:colOff>284800</xdr:colOff>
      <xdr:row>72</xdr:row>
      <xdr:rowOff>18609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4F3A969-FC9A-49BF-8CA5-D09848394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542200" y="7467600"/>
          <a:ext cx="7600000" cy="3523809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74</xdr:row>
      <xdr:rowOff>0</xdr:rowOff>
    </xdr:from>
    <xdr:to>
      <xdr:col>87</xdr:col>
      <xdr:colOff>170514</xdr:colOff>
      <xdr:row>85</xdr:row>
      <xdr:rowOff>104552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343B9DE-D07E-4DCC-8D9B-2FB74BEE5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542200" y="11277600"/>
          <a:ext cx="7485714" cy="1780952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88</xdr:row>
      <xdr:rowOff>0</xdr:rowOff>
    </xdr:from>
    <xdr:to>
      <xdr:col>87</xdr:col>
      <xdr:colOff>284800</xdr:colOff>
      <xdr:row>108</xdr:row>
      <xdr:rowOff>37714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A2AC459-1409-4975-924D-6CB3FC84A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5542200" y="13411200"/>
          <a:ext cx="7600000" cy="3085714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110</xdr:row>
      <xdr:rowOff>0</xdr:rowOff>
    </xdr:from>
    <xdr:to>
      <xdr:col>87</xdr:col>
      <xdr:colOff>265752</xdr:colOff>
      <xdr:row>119</xdr:row>
      <xdr:rowOff>76019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D35BEE8-F401-454A-9494-26B20AA82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5542200" y="16764000"/>
          <a:ext cx="7580952" cy="1447619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2</xdr:row>
      <xdr:rowOff>0</xdr:rowOff>
    </xdr:from>
    <xdr:to>
      <xdr:col>100</xdr:col>
      <xdr:colOff>237181</xdr:colOff>
      <xdr:row>40</xdr:row>
      <xdr:rowOff>18324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BAD8907-7077-4C20-A15E-8B841732B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3467000" y="152400"/>
          <a:ext cx="7552381" cy="5809524"/>
        </a:xfrm>
        <a:prstGeom prst="rect">
          <a:avLst/>
        </a:prstGeom>
      </xdr:spPr>
    </xdr:pic>
    <xdr:clientData/>
  </xdr:twoCellAnchor>
  <xdr:twoCellAnchor editAs="oneCell">
    <xdr:from>
      <xdr:col>88</xdr:col>
      <xdr:colOff>0</xdr:colOff>
      <xdr:row>42</xdr:row>
      <xdr:rowOff>0</xdr:rowOff>
    </xdr:from>
    <xdr:to>
      <xdr:col>100</xdr:col>
      <xdr:colOff>284800</xdr:colOff>
      <xdr:row>74</xdr:row>
      <xdr:rowOff>56533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930DFC2-9602-4812-917A-91C091827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3467000" y="6248400"/>
          <a:ext cx="7600000" cy="4933333"/>
        </a:xfrm>
        <a:prstGeom prst="rect">
          <a:avLst/>
        </a:prstGeom>
      </xdr:spPr>
    </xdr:pic>
    <xdr:clientData/>
  </xdr:twoCellAnchor>
  <xdr:twoCellAnchor editAs="oneCell">
    <xdr:from>
      <xdr:col>101</xdr:col>
      <xdr:colOff>0</xdr:colOff>
      <xdr:row>2</xdr:row>
      <xdr:rowOff>0</xdr:rowOff>
    </xdr:from>
    <xdr:to>
      <xdr:col>111</xdr:col>
      <xdr:colOff>167333</xdr:colOff>
      <xdr:row>6</xdr:row>
      <xdr:rowOff>142781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63E52D5-BF07-46A7-B3E2-DE8A5A74D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1391800" y="304800"/>
          <a:ext cx="7533333" cy="752381"/>
        </a:xfrm>
        <a:prstGeom prst="rect">
          <a:avLst/>
        </a:prstGeom>
      </xdr:spPr>
    </xdr:pic>
    <xdr:clientData/>
  </xdr:twoCellAnchor>
  <xdr:twoCellAnchor editAs="oneCell">
    <xdr:from>
      <xdr:col>101</xdr:col>
      <xdr:colOff>0</xdr:colOff>
      <xdr:row>9</xdr:row>
      <xdr:rowOff>0</xdr:rowOff>
    </xdr:from>
    <xdr:to>
      <xdr:col>111</xdr:col>
      <xdr:colOff>205428</xdr:colOff>
      <xdr:row>25</xdr:row>
      <xdr:rowOff>152076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2F21A5B-DEC0-4047-A145-82B3A341F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391800" y="1371600"/>
          <a:ext cx="7571428" cy="2590476"/>
        </a:xfrm>
        <a:prstGeom prst="rect">
          <a:avLst/>
        </a:prstGeom>
      </xdr:spPr>
    </xdr:pic>
    <xdr:clientData/>
  </xdr:twoCellAnchor>
  <xdr:twoCellAnchor editAs="oneCell">
    <xdr:from>
      <xdr:col>101</xdr:col>
      <xdr:colOff>0</xdr:colOff>
      <xdr:row>26</xdr:row>
      <xdr:rowOff>0</xdr:rowOff>
    </xdr:from>
    <xdr:to>
      <xdr:col>111</xdr:col>
      <xdr:colOff>338762</xdr:colOff>
      <xdr:row>75</xdr:row>
      <xdr:rowOff>132400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D60A13A-5660-4A76-949E-B91D2EB7D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391800" y="3962400"/>
          <a:ext cx="7704762" cy="7600000"/>
        </a:xfrm>
        <a:prstGeom prst="rect">
          <a:avLst/>
        </a:prstGeom>
      </xdr:spPr>
    </xdr:pic>
    <xdr:clientData/>
  </xdr:twoCellAnchor>
  <xdr:twoCellAnchor editAs="oneCell">
    <xdr:from>
      <xdr:col>101</xdr:col>
      <xdr:colOff>0</xdr:colOff>
      <xdr:row>77</xdr:row>
      <xdr:rowOff>0</xdr:rowOff>
    </xdr:from>
    <xdr:to>
      <xdr:col>111</xdr:col>
      <xdr:colOff>224476</xdr:colOff>
      <xdr:row>93</xdr:row>
      <xdr:rowOff>94933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B408A32-0936-4C4E-9D7A-1E63A0346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1391800" y="11734800"/>
          <a:ext cx="7590476" cy="2533333"/>
        </a:xfrm>
        <a:prstGeom prst="rect">
          <a:avLst/>
        </a:prstGeom>
      </xdr:spPr>
    </xdr:pic>
    <xdr:clientData/>
  </xdr:twoCellAnchor>
  <xdr:twoCellAnchor editAs="oneCell">
    <xdr:from>
      <xdr:col>101</xdr:col>
      <xdr:colOff>0</xdr:colOff>
      <xdr:row>94</xdr:row>
      <xdr:rowOff>0</xdr:rowOff>
    </xdr:from>
    <xdr:to>
      <xdr:col>111</xdr:col>
      <xdr:colOff>195905</xdr:colOff>
      <xdr:row>132</xdr:row>
      <xdr:rowOff>56419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5D85EED-4839-4206-BFEB-60ECD1F52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1391800" y="14325600"/>
          <a:ext cx="7561905" cy="584761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</xdr:row>
      <xdr:rowOff>88900</xdr:rowOff>
    </xdr:from>
    <xdr:to>
      <xdr:col>12</xdr:col>
      <xdr:colOff>37181</xdr:colOff>
      <xdr:row>118</xdr:row>
      <xdr:rowOff>34186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79B3404B-0509-4052-B04B-2E988884DEE4}"/>
            </a:ext>
          </a:extLst>
        </xdr:cNvPr>
        <xdr:cNvGrpSpPr/>
      </xdr:nvGrpSpPr>
      <xdr:grpSpPr>
        <a:xfrm>
          <a:off x="0" y="5270500"/>
          <a:ext cx="7352381" cy="12746886"/>
          <a:chOff x="0" y="2743200"/>
          <a:chExt cx="7352381" cy="12746886"/>
        </a:xfrm>
      </xdr:grpSpPr>
      <xdr:pic>
        <xdr:nvPicPr>
          <xdr:cNvPr id="33" name="Picture 32">
            <a:extLst>
              <a:ext uri="{FF2B5EF4-FFF2-40B4-BE49-F238E27FC236}">
                <a16:creationId xmlns:a16="http://schemas.microsoft.com/office/drawing/2014/main" id="{704D7671-13C0-44FC-B92B-6A55FD82E81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0" y="2743200"/>
            <a:ext cx="7352381" cy="6838095"/>
          </a:xfrm>
          <a:prstGeom prst="rect">
            <a:avLst/>
          </a:prstGeom>
        </xdr:spPr>
      </xdr:pic>
      <xdr:pic>
        <xdr:nvPicPr>
          <xdr:cNvPr id="34" name="Picture 33">
            <a:extLst>
              <a:ext uri="{FF2B5EF4-FFF2-40B4-BE49-F238E27FC236}">
                <a16:creationId xmlns:a16="http://schemas.microsoft.com/office/drawing/2014/main" id="{98B887D7-281C-44EA-A76B-46FF4A8CE4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38100" y="9575800"/>
            <a:ext cx="7219048" cy="5914286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0</xdr:colOff>
      <xdr:row>18</xdr:row>
      <xdr:rowOff>0</xdr:rowOff>
    </xdr:from>
    <xdr:to>
      <xdr:col>12</xdr:col>
      <xdr:colOff>18133</xdr:colOff>
      <xdr:row>33</xdr:row>
      <xdr:rowOff>75905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E458D9B-8841-4AB8-BD3E-5123CE0C8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2743200"/>
          <a:ext cx="7333333" cy="2361905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121</xdr:row>
      <xdr:rowOff>0</xdr:rowOff>
    </xdr:from>
    <xdr:to>
      <xdr:col>84</xdr:col>
      <xdr:colOff>342171</xdr:colOff>
      <xdr:row>165</xdr:row>
      <xdr:rowOff>84876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C05C03E-6116-4B7B-BED1-F78C7D180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5542200" y="18440400"/>
          <a:ext cx="5828571" cy="6790476"/>
        </a:xfrm>
        <a:prstGeom prst="rect">
          <a:avLst/>
        </a:prstGeom>
      </xdr:spPr>
    </xdr:pic>
    <xdr:clientData/>
  </xdr:twoCellAnchor>
  <xdr:twoCellAnchor editAs="oneCell">
    <xdr:from>
      <xdr:col>75</xdr:col>
      <xdr:colOff>0</xdr:colOff>
      <xdr:row>166</xdr:row>
      <xdr:rowOff>0</xdr:rowOff>
    </xdr:from>
    <xdr:to>
      <xdr:col>84</xdr:col>
      <xdr:colOff>294552</xdr:colOff>
      <xdr:row>199</xdr:row>
      <xdr:rowOff>113657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E5159C5-D3E0-4F37-87AD-14EB5F067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5542200" y="25298400"/>
          <a:ext cx="5780952" cy="5142857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066F20F-F475-4DB0-9CEA-13CCA9E783C7}" name="tApplewood" displayName="tApplewood" ref="A1:E181" totalsRowShown="0">
  <autoFilter ref="A1:E181" xr:uid="{2737A36A-0AD6-4FC1-A338-5E353F0A29B8}"/>
  <tableColumns count="5">
    <tableColumn id="1" xr3:uid="{C79F2B42-7CAF-4B12-8924-7CED9AF81EFB}" name="Age"/>
    <tableColumn id="2" xr3:uid="{5000C3F0-E0F8-4C0F-BB11-434979956561}" name="Profit" dataDxfId="0" dataCellStyle="Currency"/>
    <tableColumn id="3" xr3:uid="{E50132CD-EA97-4188-A281-5A13BD5CA656}" name="Location"/>
    <tableColumn id="4" xr3:uid="{CB87E14E-CBE6-4363-9E7F-105BCE08A0A7}" name="Vehicle-Type"/>
    <tableColumn id="5" xr3:uid="{09A4C130-25C7-4EED-AAA0-3B92E2D15E3E}" name="Previous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584177-2334-4D84-8C8A-E939275E2DEF}">
  <dimension ref="A11:X38"/>
  <sheetViews>
    <sheetView topLeftCell="M1" zoomScale="75" zoomScaleNormal="75" workbookViewId="0">
      <selection activeCell="E41" sqref="E41"/>
    </sheetView>
  </sheetViews>
  <sheetFormatPr defaultRowHeight="12" x14ac:dyDescent="0.2"/>
  <sheetData>
    <row r="11" spans="1:24" x14ac:dyDescent="0.2">
      <c r="A11" t="s">
        <v>0</v>
      </c>
    </row>
    <row r="13" spans="1:24" x14ac:dyDescent="0.2">
      <c r="J13" t="s">
        <v>1</v>
      </c>
      <c r="K13" t="s">
        <v>2</v>
      </c>
    </row>
    <row r="15" spans="1:24" x14ac:dyDescent="0.2">
      <c r="X15" t="s">
        <v>5</v>
      </c>
    </row>
    <row r="16" spans="1:24" x14ac:dyDescent="0.2">
      <c r="Q16" t="s">
        <v>3</v>
      </c>
    </row>
    <row r="17" spans="1:18" x14ac:dyDescent="0.2">
      <c r="R17" t="s">
        <v>4</v>
      </c>
    </row>
    <row r="32" spans="1:18" x14ac:dyDescent="0.2">
      <c r="A32" t="s">
        <v>6</v>
      </c>
    </row>
    <row r="37" spans="9:21" x14ac:dyDescent="0.2">
      <c r="I37" t="s">
        <v>7</v>
      </c>
    </row>
    <row r="38" spans="9:21" x14ac:dyDescent="0.2">
      <c r="T38" t="s">
        <v>8</v>
      </c>
      <c r="U38" t="s">
        <v>9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CAFA4-C620-451B-991D-C7853672631F}">
  <dimension ref="L1:DE183"/>
  <sheetViews>
    <sheetView topLeftCell="BX58" zoomScale="75" zoomScaleNormal="75" workbookViewId="0">
      <selection activeCell="BX121" sqref="BX121"/>
    </sheetView>
  </sheetViews>
  <sheetFormatPr defaultRowHeight="12" x14ac:dyDescent="0.2"/>
  <cols>
    <col min="26" max="26" width="4.5703125" bestFit="1" customWidth="1"/>
    <col min="27" max="27" width="10" bestFit="1" customWidth="1"/>
    <col min="31" max="31" width="10" bestFit="1" customWidth="1"/>
    <col min="101" max="101" width="9.140625" customWidth="1"/>
    <col min="102" max="102" width="8.140625" customWidth="1"/>
    <col min="103" max="103" width="5.7109375" bestFit="1" customWidth="1"/>
    <col min="104" max="104" width="14.42578125" customWidth="1"/>
    <col min="105" max="105" width="14.42578125" bestFit="1" customWidth="1"/>
    <col min="106" max="106" width="8.5703125" bestFit="1" customWidth="1"/>
    <col min="107" max="107" width="11.7109375" bestFit="1" customWidth="1"/>
    <col min="108" max="108" width="14" bestFit="1" customWidth="1"/>
    <col min="109" max="109" width="14.85546875" bestFit="1" customWidth="1"/>
  </cols>
  <sheetData>
    <row r="1" spans="12:102" x14ac:dyDescent="0.2">
      <c r="L1" t="s">
        <v>75</v>
      </c>
      <c r="BK1" t="s">
        <v>95</v>
      </c>
      <c r="BX1" t="s">
        <v>94</v>
      </c>
    </row>
    <row r="2" spans="12:102" x14ac:dyDescent="0.2">
      <c r="X2" t="s">
        <v>81</v>
      </c>
      <c r="AK2" t="s">
        <v>82</v>
      </c>
      <c r="AX2" t="s">
        <v>84</v>
      </c>
      <c r="CK2" t="s">
        <v>102</v>
      </c>
      <c r="CX2" t="s">
        <v>104</v>
      </c>
    </row>
    <row r="3" spans="12:102" x14ac:dyDescent="0.2">
      <c r="L3" t="s">
        <v>77</v>
      </c>
      <c r="X3" t="s">
        <v>76</v>
      </c>
    </row>
    <row r="9" spans="12:102" x14ac:dyDescent="0.2">
      <c r="CX9" t="s">
        <v>105</v>
      </c>
    </row>
    <row r="11" spans="12:102" x14ac:dyDescent="0.2">
      <c r="L11" t="s">
        <v>78</v>
      </c>
    </row>
    <row r="29" spans="76:76" x14ac:dyDescent="0.2">
      <c r="BX29" t="s">
        <v>96</v>
      </c>
    </row>
    <row r="33" spans="24:89" x14ac:dyDescent="0.2">
      <c r="X33" t="s">
        <v>79</v>
      </c>
    </row>
    <row r="38" spans="24:89" x14ac:dyDescent="0.2">
      <c r="AK38" t="s">
        <v>83</v>
      </c>
    </row>
    <row r="41" spans="24:89" x14ac:dyDescent="0.2">
      <c r="BX41" t="s">
        <v>97</v>
      </c>
    </row>
    <row r="42" spans="24:89" x14ac:dyDescent="0.2">
      <c r="CK42" t="s">
        <v>103</v>
      </c>
    </row>
    <row r="44" spans="24:89" x14ac:dyDescent="0.2">
      <c r="AX44" t="s">
        <v>85</v>
      </c>
    </row>
    <row r="49" spans="24:76" x14ac:dyDescent="0.2">
      <c r="BX49" t="s">
        <v>98</v>
      </c>
    </row>
    <row r="61" spans="24:76" x14ac:dyDescent="0.2">
      <c r="X61" t="s">
        <v>80</v>
      </c>
    </row>
    <row r="74" spans="76:102" x14ac:dyDescent="0.2">
      <c r="BX74" t="s">
        <v>99</v>
      </c>
    </row>
    <row r="77" spans="76:102" x14ac:dyDescent="0.2">
      <c r="CX77" t="s">
        <v>106</v>
      </c>
    </row>
    <row r="88" spans="76:76" x14ac:dyDescent="0.2">
      <c r="BX88" t="s">
        <v>100</v>
      </c>
    </row>
    <row r="105" spans="24:76" x14ac:dyDescent="0.2">
      <c r="X105" t="s">
        <v>86</v>
      </c>
    </row>
    <row r="110" spans="24:76" x14ac:dyDescent="0.2">
      <c r="BX110" t="s">
        <v>101</v>
      </c>
    </row>
    <row r="121" spans="76:92" x14ac:dyDescent="0.2">
      <c r="BX121" t="s">
        <v>161</v>
      </c>
    </row>
    <row r="122" spans="76:92" x14ac:dyDescent="0.2">
      <c r="CH122" t="s">
        <v>150</v>
      </c>
    </row>
    <row r="123" spans="76:92" x14ac:dyDescent="0.2">
      <c r="CH123" s="21">
        <v>0.09</v>
      </c>
    </row>
    <row r="124" spans="76:92" x14ac:dyDescent="0.2">
      <c r="CH124" s="21">
        <v>0.13</v>
      </c>
      <c r="CM124" s="8" t="s">
        <v>162</v>
      </c>
      <c r="CN124" s="21">
        <f>_xlfn.STDEV.S(CH123:CH137)</f>
        <v>5.2217641609307632</v>
      </c>
    </row>
    <row r="125" spans="76:92" x14ac:dyDescent="0.2">
      <c r="CH125" s="21">
        <v>0.41</v>
      </c>
      <c r="CM125" s="8" t="s">
        <v>163</v>
      </c>
      <c r="CN125" s="22">
        <f>AVERAGE(CH123:CH137)</f>
        <v>4.9506666666666668</v>
      </c>
    </row>
    <row r="126" spans="76:92" x14ac:dyDescent="0.2">
      <c r="CH126" s="21">
        <v>0.51</v>
      </c>
      <c r="CM126" s="8" t="s">
        <v>164</v>
      </c>
      <c r="CN126" s="24">
        <f>CN124/CN125</f>
        <v>1.05475979550177</v>
      </c>
    </row>
    <row r="127" spans="76:92" x14ac:dyDescent="0.2">
      <c r="CH127" s="21">
        <v>1.1200000000000001</v>
      </c>
    </row>
    <row r="128" spans="76:92" x14ac:dyDescent="0.2">
      <c r="CH128" s="21">
        <v>1.2</v>
      </c>
    </row>
    <row r="129" spans="24:109" x14ac:dyDescent="0.2">
      <c r="CH129" s="21">
        <v>1.49</v>
      </c>
    </row>
    <row r="130" spans="24:109" x14ac:dyDescent="0.2">
      <c r="CH130" s="21">
        <v>3.18</v>
      </c>
    </row>
    <row r="131" spans="24:109" x14ac:dyDescent="0.2">
      <c r="CH131" s="21">
        <v>3.5</v>
      </c>
    </row>
    <row r="132" spans="24:109" x14ac:dyDescent="0.2">
      <c r="CH132" s="21">
        <v>6.36</v>
      </c>
    </row>
    <row r="133" spans="24:109" x14ac:dyDescent="0.2">
      <c r="CH133" s="21">
        <v>7.83</v>
      </c>
    </row>
    <row r="134" spans="24:109" x14ac:dyDescent="0.2">
      <c r="CH134" s="21">
        <v>8.92</v>
      </c>
      <c r="CX134" s="5" t="s">
        <v>107</v>
      </c>
      <c r="CY134" s="5"/>
      <c r="CZ134" s="5"/>
      <c r="DA134" s="5"/>
      <c r="DB134" s="5"/>
      <c r="DC134" s="5"/>
      <c r="DD134" s="5"/>
      <c r="DE134" s="5"/>
    </row>
    <row r="135" spans="24:109" x14ac:dyDescent="0.2">
      <c r="X135" t="s">
        <v>87</v>
      </c>
      <c r="CH135" s="21">
        <v>10.130000000000001</v>
      </c>
      <c r="CX135" s="14" t="s">
        <v>108</v>
      </c>
      <c r="CY135" s="14" t="s">
        <v>109</v>
      </c>
      <c r="CZ135" s="14" t="s">
        <v>111</v>
      </c>
      <c r="DA135" s="14" t="s">
        <v>112</v>
      </c>
      <c r="DB135" s="14" t="s">
        <v>110</v>
      </c>
      <c r="DC135" s="14" t="s">
        <v>113</v>
      </c>
      <c r="DD135" s="14" t="s">
        <v>114</v>
      </c>
      <c r="DE135" s="14" t="s">
        <v>115</v>
      </c>
    </row>
    <row r="136" spans="24:109" x14ac:dyDescent="0.2">
      <c r="CH136" s="21">
        <v>12.99</v>
      </c>
      <c r="CX136" s="1">
        <v>200</v>
      </c>
      <c r="CY136" s="1">
        <f>CX137</f>
        <v>600</v>
      </c>
      <c r="CZ136" s="1">
        <v>8</v>
      </c>
      <c r="DA136" s="1">
        <f>AVERAGE(CX136:CY136)</f>
        <v>400</v>
      </c>
      <c r="DB136" s="1">
        <f>CZ136*DA136</f>
        <v>3200</v>
      </c>
      <c r="DC136" s="15">
        <f>DA136-$DA$146</f>
        <v>-1451.1111111111111</v>
      </c>
      <c r="DD136" s="15">
        <f>DC136^2</f>
        <v>2105723.4567901236</v>
      </c>
      <c r="DE136" s="15">
        <f>CZ136*DD136</f>
        <v>16845787.654320989</v>
      </c>
    </row>
    <row r="137" spans="24:109" x14ac:dyDescent="0.2">
      <c r="CH137" s="21">
        <v>16.399999999999999</v>
      </c>
      <c r="CX137" s="1">
        <v>600</v>
      </c>
      <c r="CY137" s="1">
        <f t="shared" ref="CY137:CY142" si="0">CX138</f>
        <v>1000</v>
      </c>
      <c r="CZ137" s="1">
        <v>11</v>
      </c>
      <c r="DA137" s="1">
        <f t="shared" ref="DA137:DA143" si="1">AVERAGE(CX137:CY137)</f>
        <v>800</v>
      </c>
      <c r="DB137" s="1">
        <f t="shared" ref="DB137:DB143" si="2">CZ137*DA137</f>
        <v>8800</v>
      </c>
      <c r="DC137" s="15">
        <f>DA137-$DA$146</f>
        <v>-1051.1111111111111</v>
      </c>
      <c r="DD137" s="15">
        <f t="shared" ref="DD137:DD143" si="3">DC137^2</f>
        <v>1104834.5679012346</v>
      </c>
      <c r="DE137" s="15">
        <f t="shared" ref="DE137:DE143" si="4">CZ137*DD137</f>
        <v>12153180.24691358</v>
      </c>
    </row>
    <row r="138" spans="24:109" x14ac:dyDescent="0.2">
      <c r="CX138" s="1">
        <v>1000</v>
      </c>
      <c r="CY138" s="1">
        <f t="shared" si="0"/>
        <v>1400</v>
      </c>
      <c r="CZ138" s="1">
        <v>23</v>
      </c>
      <c r="DA138" s="1">
        <f t="shared" si="1"/>
        <v>1200</v>
      </c>
      <c r="DB138" s="1">
        <f t="shared" si="2"/>
        <v>27600</v>
      </c>
      <c r="DC138" s="15">
        <f>DA138-$DA$146</f>
        <v>-651.11111111111109</v>
      </c>
      <c r="DD138" s="15">
        <f t="shared" si="3"/>
        <v>423945.67901234567</v>
      </c>
      <c r="DE138" s="15">
        <f t="shared" si="4"/>
        <v>9750750.6172839496</v>
      </c>
    </row>
    <row r="139" spans="24:109" x14ac:dyDescent="0.2">
      <c r="CX139" s="1">
        <v>1400</v>
      </c>
      <c r="CY139" s="1">
        <f t="shared" si="0"/>
        <v>1800</v>
      </c>
      <c r="CZ139" s="1">
        <v>38</v>
      </c>
      <c r="DA139" s="1">
        <f t="shared" si="1"/>
        <v>1600</v>
      </c>
      <c r="DB139" s="1">
        <f t="shared" si="2"/>
        <v>60800</v>
      </c>
      <c r="DC139" s="15">
        <f>DA139-$DA$146</f>
        <v>-251.11111111111109</v>
      </c>
      <c r="DD139" s="15">
        <f t="shared" si="3"/>
        <v>63056.790123456776</v>
      </c>
      <c r="DE139" s="15">
        <f t="shared" si="4"/>
        <v>2396158.0246913573</v>
      </c>
    </row>
    <row r="140" spans="24:109" x14ac:dyDescent="0.2">
      <c r="CX140" s="1">
        <v>1800</v>
      </c>
      <c r="CY140" s="1">
        <f t="shared" si="0"/>
        <v>2200</v>
      </c>
      <c r="CZ140" s="1">
        <v>45</v>
      </c>
      <c r="DA140" s="1">
        <f t="shared" si="1"/>
        <v>2000</v>
      </c>
      <c r="DB140" s="1">
        <f t="shared" si="2"/>
        <v>90000</v>
      </c>
      <c r="DC140" s="15">
        <f>DA140-$DA$146</f>
        <v>148.88888888888891</v>
      </c>
      <c r="DD140" s="15">
        <f t="shared" si="3"/>
        <v>22167.901234567908</v>
      </c>
      <c r="DE140" s="15">
        <f t="shared" si="4"/>
        <v>997555.55555555585</v>
      </c>
    </row>
    <row r="141" spans="24:109" x14ac:dyDescent="0.2">
      <c r="CX141" s="1">
        <v>2200</v>
      </c>
      <c r="CY141" s="1">
        <f t="shared" si="0"/>
        <v>2600</v>
      </c>
      <c r="CZ141" s="1">
        <v>32</v>
      </c>
      <c r="DA141" s="1">
        <f t="shared" si="1"/>
        <v>2400</v>
      </c>
      <c r="DB141" s="1">
        <f t="shared" si="2"/>
        <v>76800</v>
      </c>
      <c r="DC141" s="15">
        <f>DA141-$DA$146</f>
        <v>548.88888888888891</v>
      </c>
      <c r="DD141" s="15">
        <f t="shared" si="3"/>
        <v>301279.01234567905</v>
      </c>
      <c r="DE141" s="15">
        <f t="shared" si="4"/>
        <v>9640928.3950617295</v>
      </c>
    </row>
    <row r="142" spans="24:109" x14ac:dyDescent="0.2">
      <c r="CX142" s="1">
        <v>2600</v>
      </c>
      <c r="CY142" s="1">
        <f t="shared" si="0"/>
        <v>3000</v>
      </c>
      <c r="CZ142" s="1">
        <v>19</v>
      </c>
      <c r="DA142" s="1">
        <f t="shared" si="1"/>
        <v>2800</v>
      </c>
      <c r="DB142" s="1">
        <f t="shared" si="2"/>
        <v>53200</v>
      </c>
      <c r="DC142" s="15">
        <f>DA142-$DA$146</f>
        <v>948.88888888888891</v>
      </c>
      <c r="DD142" s="15">
        <f t="shared" si="3"/>
        <v>900390.12345679023</v>
      </c>
      <c r="DE142" s="15">
        <f t="shared" si="4"/>
        <v>17107412.345679015</v>
      </c>
    </row>
    <row r="143" spans="24:109" x14ac:dyDescent="0.2">
      <c r="CX143" s="1">
        <v>3000</v>
      </c>
      <c r="CY143" s="1">
        <v>3400</v>
      </c>
      <c r="CZ143" s="1">
        <v>4</v>
      </c>
      <c r="DA143" s="1">
        <f t="shared" si="1"/>
        <v>3200</v>
      </c>
      <c r="DB143" s="1">
        <f t="shared" si="2"/>
        <v>12800</v>
      </c>
      <c r="DC143" s="15">
        <f>DA143-$DA$146</f>
        <v>1348.8888888888889</v>
      </c>
      <c r="DD143" s="15">
        <f t="shared" si="3"/>
        <v>1819501.2345679014</v>
      </c>
      <c r="DE143" s="15">
        <f t="shared" si="4"/>
        <v>7278004.9382716054</v>
      </c>
    </row>
    <row r="144" spans="24:109" x14ac:dyDescent="0.2">
      <c r="CX144" s="14" t="s">
        <v>63</v>
      </c>
      <c r="CY144" s="14"/>
      <c r="CZ144" s="14">
        <f>SUM(CZ136:CZ143)</f>
        <v>180</v>
      </c>
      <c r="DA144" s="14"/>
      <c r="DB144" s="14">
        <f>SUM(DB136:DB143)</f>
        <v>333200</v>
      </c>
      <c r="DC144" s="14"/>
      <c r="DD144" s="14"/>
      <c r="DE144" s="16">
        <f>SUM(DE136:DE143)</f>
        <v>76169777.777777791</v>
      </c>
    </row>
    <row r="146" spans="103:105" x14ac:dyDescent="0.2">
      <c r="CY146" s="5"/>
      <c r="CZ146" s="11" t="s">
        <v>116</v>
      </c>
      <c r="DA146" s="12">
        <f>DB144/CZ144</f>
        <v>1851.1111111111111</v>
      </c>
    </row>
    <row r="147" spans="103:105" x14ac:dyDescent="0.2">
      <c r="CY147" s="5"/>
      <c r="CZ147" s="11" t="s">
        <v>117</v>
      </c>
      <c r="DA147" s="12">
        <f>SQRT(DE144/(CZ144-1))</f>
        <v>652.32621041320624</v>
      </c>
    </row>
    <row r="176" spans="25:31" x14ac:dyDescent="0.2">
      <c r="Y176" s="8" t="s">
        <v>88</v>
      </c>
      <c r="AA176" s="9">
        <v>3000</v>
      </c>
      <c r="AC176" s="8" t="s">
        <v>88</v>
      </c>
      <c r="AE176" s="9">
        <f>AA176</f>
        <v>3000</v>
      </c>
    </row>
    <row r="177" spans="25:31" x14ac:dyDescent="0.2">
      <c r="Y177" s="8" t="s">
        <v>89</v>
      </c>
      <c r="Z177" s="4">
        <v>0.05</v>
      </c>
      <c r="AA177" s="9">
        <f>AA176*Z177</f>
        <v>150</v>
      </c>
      <c r="AC177" s="8" t="s">
        <v>89</v>
      </c>
      <c r="AD177" s="10">
        <f>AA181</f>
        <v>9.8863048791795638E-2</v>
      </c>
      <c r="AE177" s="9">
        <f>AD177*AE176</f>
        <v>296.58914637538692</v>
      </c>
    </row>
    <row r="178" spans="25:31" x14ac:dyDescent="0.2">
      <c r="Y178" s="8" t="s">
        <v>90</v>
      </c>
      <c r="Z178" s="4">
        <v>0.15</v>
      </c>
      <c r="AA178" s="9">
        <f>SUM(AA176,AA177)*Z178</f>
        <v>472.5</v>
      </c>
      <c r="AC178" s="8" t="s">
        <v>90</v>
      </c>
      <c r="AD178" s="10">
        <f>AA181</f>
        <v>9.8863048791795638E-2</v>
      </c>
      <c r="AE178" s="9">
        <f>SUM(AE176:AE177)*AD178</f>
        <v>325.91085362461382</v>
      </c>
    </row>
    <row r="179" spans="25:31" x14ac:dyDescent="0.2">
      <c r="Y179" s="8" t="s">
        <v>63</v>
      </c>
      <c r="AA179" s="9">
        <f>SUM(AA177:AA178)</f>
        <v>622.5</v>
      </c>
      <c r="AC179" s="8" t="s">
        <v>63</v>
      </c>
      <c r="AE179" s="9">
        <f>SUM(AE177:AE178)</f>
        <v>622.50000000000068</v>
      </c>
    </row>
    <row r="181" spans="25:31" x14ac:dyDescent="0.2">
      <c r="Y181" s="8" t="s">
        <v>91</v>
      </c>
      <c r="AA181">
        <f>SQRT(PRODUCT(SUM(1,Z177),SUM(1,Z178)))-1</f>
        <v>9.8863048791795638E-2</v>
      </c>
    </row>
    <row r="182" spans="25:31" x14ac:dyDescent="0.2">
      <c r="Z182" t="s">
        <v>92</v>
      </c>
      <c r="AA182">
        <f>GEOMEAN(SUM(1,Z177),SUM(1,Z178))-1</f>
        <v>9.8863048791795638E-2</v>
      </c>
    </row>
    <row r="183" spans="25:31" x14ac:dyDescent="0.2">
      <c r="Y183" s="8" t="s">
        <v>93</v>
      </c>
      <c r="Z183" t="s">
        <v>92</v>
      </c>
      <c r="AA183">
        <f>(SUM(AA176,AA179)/AA176)^(1/COUNT(Z177:Z178))-1</f>
        <v>9.8863048791795638E-2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330731-76B5-4571-930F-9AB21785E5CC}">
  <dimension ref="R1:DW170"/>
  <sheetViews>
    <sheetView zoomScale="75" zoomScaleNormal="75" workbookViewId="0">
      <selection activeCell="AQ2" sqref="AQ2"/>
    </sheetView>
  </sheetViews>
  <sheetFormatPr defaultRowHeight="12" x14ac:dyDescent="0.2"/>
  <cols>
    <col min="25" max="47" width="3" customWidth="1"/>
    <col min="53" max="53" width="3.140625" customWidth="1"/>
    <col min="54" max="54" width="5.42578125" bestFit="1" customWidth="1"/>
    <col min="55" max="55" width="5.7109375" bestFit="1" customWidth="1"/>
    <col min="56" max="56" width="3" bestFit="1" customWidth="1"/>
    <col min="57" max="57" width="5.140625" bestFit="1" customWidth="1"/>
    <col min="58" max="58" width="3" bestFit="1" customWidth="1"/>
    <col min="59" max="59" width="7.140625" bestFit="1" customWidth="1"/>
    <col min="60" max="60" width="2.28515625" bestFit="1" customWidth="1"/>
    <col min="61" max="61" width="3.140625" bestFit="1" customWidth="1"/>
    <col min="62" max="62" width="5.140625" bestFit="1" customWidth="1"/>
    <col min="64" max="64" width="7.140625" bestFit="1" customWidth="1"/>
    <col min="65" max="65" width="2.28515625" bestFit="1" customWidth="1"/>
    <col min="66" max="66" width="5.140625" bestFit="1" customWidth="1"/>
    <col min="67" max="67" width="7" bestFit="1" customWidth="1"/>
    <col min="92" max="92" width="9.5703125" bestFit="1" customWidth="1"/>
    <col min="98" max="99" width="7.42578125" bestFit="1" customWidth="1"/>
    <col min="100" max="100" width="13.28515625" customWidth="1"/>
    <col min="101" max="101" width="7.42578125" bestFit="1" customWidth="1"/>
    <col min="102" max="102" width="3" bestFit="1" customWidth="1"/>
    <col min="103" max="103" width="6.42578125" bestFit="1" customWidth="1"/>
  </cols>
  <sheetData>
    <row r="1" spans="18:127" x14ac:dyDescent="0.2">
      <c r="R1" t="s">
        <v>118</v>
      </c>
      <c r="AW1" t="s">
        <v>128</v>
      </c>
      <c r="BU1" t="s">
        <v>141</v>
      </c>
      <c r="CL1" t="s">
        <v>149</v>
      </c>
      <c r="DD1" t="s">
        <v>165</v>
      </c>
    </row>
    <row r="2" spans="18:127" x14ac:dyDescent="0.2">
      <c r="DU2" t="s">
        <v>168</v>
      </c>
      <c r="DW2" t="s">
        <v>169</v>
      </c>
    </row>
    <row r="15" spans="18:127" x14ac:dyDescent="0.2">
      <c r="DD15" t="s">
        <v>160</v>
      </c>
    </row>
    <row r="26" spans="108:108" x14ac:dyDescent="0.2">
      <c r="DD26" t="s">
        <v>166</v>
      </c>
    </row>
    <row r="55" spans="92:104" x14ac:dyDescent="0.2">
      <c r="CN55" t="s">
        <v>150</v>
      </c>
      <c r="CO55" t="s">
        <v>154</v>
      </c>
      <c r="CP55" t="s">
        <v>156</v>
      </c>
      <c r="CQ55" t="s">
        <v>155</v>
      </c>
      <c r="CR55" t="s">
        <v>157</v>
      </c>
    </row>
    <row r="56" spans="92:104" x14ac:dyDescent="0.2">
      <c r="CN56" s="21">
        <v>0.09</v>
      </c>
      <c r="CO56" s="22">
        <f>CN56-$CW$57</f>
        <v>-4.8606666666666669</v>
      </c>
      <c r="CP56" s="22">
        <f>CO56^2</f>
        <v>23.626080444444447</v>
      </c>
      <c r="CQ56" s="23">
        <f>CO56/$CW$59</f>
        <v>-0.93084760568739822</v>
      </c>
      <c r="CR56" s="23">
        <f>CQ56^3</f>
        <v>-0.80655828752081171</v>
      </c>
      <c r="CV56" s="8" t="s">
        <v>153</v>
      </c>
      <c r="CW56" s="13">
        <f>COUNT(CN56:CN70)</f>
        <v>15</v>
      </c>
      <c r="CX56" s="17"/>
      <c r="CY56" s="17"/>
    </row>
    <row r="57" spans="92:104" x14ac:dyDescent="0.2">
      <c r="CN57" s="21">
        <v>0.13</v>
      </c>
      <c r="CO57" s="22">
        <f>CN57-$CW$57</f>
        <v>-4.8206666666666669</v>
      </c>
      <c r="CP57" s="22">
        <f t="shared" ref="CP57:CP70" si="0">CO57^2</f>
        <v>23.238827111111114</v>
      </c>
      <c r="CQ57" s="23">
        <f>CO57/$CW$59</f>
        <v>-0.92318735930950169</v>
      </c>
      <c r="CR57" s="23">
        <f t="shared" ref="CR57:CR70" si="1">CQ57^3</f>
        <v>-0.78680941469575194</v>
      </c>
      <c r="CV57" s="8" t="s">
        <v>116</v>
      </c>
      <c r="CW57" s="17">
        <f>SUM(CN56:CN70)/$CW$56</f>
        <v>4.9506666666666668</v>
      </c>
      <c r="CX57" s="17" t="s">
        <v>92</v>
      </c>
      <c r="CY57" s="17">
        <f>AVERAGE(CN56:CN70)</f>
        <v>4.9506666666666668</v>
      </c>
    </row>
    <row r="58" spans="92:104" x14ac:dyDescent="0.2">
      <c r="CN58" s="21">
        <v>0.41</v>
      </c>
      <c r="CO58" s="22">
        <f>CN58-$CW$57</f>
        <v>-4.5406666666666666</v>
      </c>
      <c r="CP58" s="22">
        <f t="shared" si="0"/>
        <v>20.617653777777779</v>
      </c>
      <c r="CQ58" s="23">
        <f>CO58/$CW$59</f>
        <v>-0.86956563466422565</v>
      </c>
      <c r="CR58" s="23">
        <f t="shared" si="1"/>
        <v>-0.65751717898727335</v>
      </c>
      <c r="CV58" s="8" t="s">
        <v>82</v>
      </c>
      <c r="CW58" s="17">
        <f ca="1">OFFSET(CN56,CW56/2,0)</f>
        <v>3.18</v>
      </c>
      <c r="CX58" s="17" t="s">
        <v>92</v>
      </c>
      <c r="CY58" s="17">
        <f>MEDIAN(CN56:CN70)</f>
        <v>3.18</v>
      </c>
    </row>
    <row r="59" spans="92:104" x14ac:dyDescent="0.2">
      <c r="CN59" s="21">
        <v>0.51</v>
      </c>
      <c r="CO59" s="22">
        <f>CN59-$CW$57</f>
        <v>-4.440666666666667</v>
      </c>
      <c r="CP59" s="22">
        <f t="shared" si="0"/>
        <v>19.719520444444449</v>
      </c>
      <c r="CQ59" s="23">
        <f>CO59/$CW$59</f>
        <v>-0.85041501871948422</v>
      </c>
      <c r="CR59" s="23">
        <f t="shared" si="1"/>
        <v>-0.61502499235933572</v>
      </c>
      <c r="CV59" s="8" t="s">
        <v>117</v>
      </c>
      <c r="CW59" s="17">
        <f>(CP71/(CW56-1))^(1/2)</f>
        <v>5.2217641609307632</v>
      </c>
      <c r="CX59" s="17" t="s">
        <v>92</v>
      </c>
      <c r="CY59" s="17">
        <f>_xlfn.STDEV.S(CN56:CN70)</f>
        <v>5.2217641609307632</v>
      </c>
    </row>
    <row r="60" spans="92:104" x14ac:dyDescent="0.2">
      <c r="CN60" s="21">
        <v>1.1200000000000001</v>
      </c>
      <c r="CO60" s="22">
        <f>CN60-$CW$57</f>
        <v>-3.8306666666666667</v>
      </c>
      <c r="CP60" s="22">
        <f t="shared" si="0"/>
        <v>14.674007111111111</v>
      </c>
      <c r="CQ60" s="23">
        <f>CO60/$CW$59</f>
        <v>-0.73359626145656154</v>
      </c>
      <c r="CR60" s="23">
        <f t="shared" si="1"/>
        <v>-0.39479471318265735</v>
      </c>
      <c r="CV60" s="8" t="s">
        <v>151</v>
      </c>
      <c r="CW60" s="17">
        <f ca="1">(3*(CW57-CW58)/CW59)</f>
        <v>1.0172807189846644</v>
      </c>
      <c r="CX60" s="17"/>
      <c r="CY60" s="17"/>
      <c r="CZ60" t="s">
        <v>159</v>
      </c>
    </row>
    <row r="61" spans="92:104" x14ac:dyDescent="0.2">
      <c r="CN61" s="21">
        <v>1.2</v>
      </c>
      <c r="CO61" s="22">
        <f>CN61-$CW$57</f>
        <v>-3.7506666666666666</v>
      </c>
      <c r="CP61" s="22">
        <f t="shared" si="0"/>
        <v>14.067500444444445</v>
      </c>
      <c r="CQ61" s="23">
        <f>CO61/$CW$59</f>
        <v>-0.71827576870076837</v>
      </c>
      <c r="CR61" s="23">
        <f t="shared" si="1"/>
        <v>-0.37057289198025911</v>
      </c>
      <c r="CV61" s="8" t="s">
        <v>152</v>
      </c>
      <c r="CW61" s="17">
        <f>(CW56/((CW56-1)*(CW56-2)))*CR71</f>
        <v>0.97335480855837175</v>
      </c>
      <c r="CX61" s="17" t="s">
        <v>92</v>
      </c>
      <c r="CY61" s="17">
        <f>SKEW(CN56:CN70)</f>
        <v>0.97335480855837175</v>
      </c>
      <c r="CZ61" t="s">
        <v>158</v>
      </c>
    </row>
    <row r="62" spans="92:104" x14ac:dyDescent="0.2">
      <c r="CN62" s="21">
        <v>1.49</v>
      </c>
      <c r="CO62" s="22">
        <f>CN62-$CW$57</f>
        <v>-3.4606666666666666</v>
      </c>
      <c r="CP62" s="22">
        <f t="shared" si="0"/>
        <v>11.976213777777778</v>
      </c>
      <c r="CQ62" s="23">
        <f>CO62/$CW$59</f>
        <v>-0.66273898246101826</v>
      </c>
      <c r="CR62" s="23">
        <f t="shared" si="1"/>
        <v>-0.29109017683731842</v>
      </c>
    </row>
    <row r="63" spans="92:104" x14ac:dyDescent="0.2">
      <c r="CN63" s="21">
        <v>3.18</v>
      </c>
      <c r="CO63" s="22">
        <f>CN63-$CW$57</f>
        <v>-1.7706666666666666</v>
      </c>
      <c r="CP63" s="22">
        <f t="shared" si="0"/>
        <v>3.1352604444444441</v>
      </c>
      <c r="CQ63" s="23">
        <f>CO63/$CW$59</f>
        <v>-0.33909357299488813</v>
      </c>
      <c r="CR63" s="23">
        <f t="shared" si="1"/>
        <v>-3.8990488412011692E-2</v>
      </c>
      <c r="CV63" s="8"/>
      <c r="CW63" s="24"/>
    </row>
    <row r="64" spans="92:104" x14ac:dyDescent="0.2">
      <c r="CN64" s="21">
        <v>3.5</v>
      </c>
      <c r="CO64" s="22">
        <f>CN64-$CW$57</f>
        <v>-1.4506666666666668</v>
      </c>
      <c r="CP64" s="22">
        <f t="shared" si="0"/>
        <v>2.104433777777778</v>
      </c>
      <c r="CQ64" s="23">
        <f>CO64/$CW$59</f>
        <v>-0.27781160197171562</v>
      </c>
      <c r="CR64" s="23">
        <f t="shared" si="1"/>
        <v>-2.1441301135502674E-2</v>
      </c>
    </row>
    <row r="65" spans="18:96" x14ac:dyDescent="0.2">
      <c r="CN65" s="21">
        <v>6.36</v>
      </c>
      <c r="CO65" s="22">
        <f>CN65-$CW$57</f>
        <v>1.4093333333333335</v>
      </c>
      <c r="CP65" s="22">
        <f t="shared" si="0"/>
        <v>1.9862204444444451</v>
      </c>
      <c r="CQ65" s="23">
        <f>CO65/$CW$59</f>
        <v>0.26989601404788921</v>
      </c>
      <c r="CR65" s="23">
        <f t="shared" si="1"/>
        <v>1.9660267029742332E-2</v>
      </c>
    </row>
    <row r="66" spans="18:96" x14ac:dyDescent="0.2">
      <c r="R66" s="18" t="s">
        <v>125</v>
      </c>
      <c r="S66" s="18"/>
      <c r="T66" s="18"/>
      <c r="U66" s="18"/>
      <c r="V66" s="18"/>
      <c r="W66" s="18"/>
      <c r="X66" s="14"/>
      <c r="Y66" s="18" t="str">
        <f>$S$80</f>
        <v>Tionesta Ford Lincoln</v>
      </c>
      <c r="Z66" s="18"/>
      <c r="AA66" s="18"/>
      <c r="AB66" s="18"/>
      <c r="AC66" s="18"/>
      <c r="AD66" s="18"/>
      <c r="AE66" s="18"/>
      <c r="AF66" s="18"/>
      <c r="AG66" s="18"/>
      <c r="AH66" s="18"/>
      <c r="AI66" s="18"/>
      <c r="AJ66" s="18"/>
      <c r="AK66" s="18"/>
      <c r="AL66" s="18"/>
      <c r="AM66" s="18"/>
      <c r="AN66" s="18"/>
      <c r="AO66" s="18"/>
      <c r="AP66" s="18"/>
      <c r="AQ66" s="18"/>
      <c r="AR66" s="18"/>
      <c r="AS66" s="18"/>
      <c r="AT66" s="18"/>
      <c r="AU66" s="18"/>
      <c r="CN66" s="21">
        <v>7.83</v>
      </c>
      <c r="CO66" s="22">
        <f>CN66-$CW$57</f>
        <v>2.8793333333333333</v>
      </c>
      <c r="CP66" s="22">
        <f t="shared" si="0"/>
        <v>8.290560444444445</v>
      </c>
      <c r="CQ66" s="23">
        <f>CO66/$CW$59</f>
        <v>0.55141006843558804</v>
      </c>
      <c r="CR66" s="23">
        <f t="shared" si="1"/>
        <v>0.16765792059236387</v>
      </c>
    </row>
    <row r="67" spans="18:96" x14ac:dyDescent="0.2">
      <c r="R67" s="14" t="s">
        <v>119</v>
      </c>
      <c r="S67" s="14" t="s">
        <v>120</v>
      </c>
      <c r="T67" s="14" t="s">
        <v>121</v>
      </c>
      <c r="U67" s="14" t="s">
        <v>122</v>
      </c>
      <c r="V67" s="14" t="s">
        <v>123</v>
      </c>
      <c r="W67" s="14" t="s">
        <v>124</v>
      </c>
      <c r="X67" s="14"/>
      <c r="Y67" s="1">
        <f>IF(Y68+1&lt;=MAX($S$81:$T$102),Y68+1)</f>
        <v>4</v>
      </c>
      <c r="Z67" s="1" t="str">
        <f ca="1">IF(OFFSET(Z67,-1,0)="",REPT("■",COUNTIFS($R$81:$R$102,Z$71,$S$81:$S$102,$Y67)),OFFSET(Z67,-1,0))</f>
        <v/>
      </c>
      <c r="AA67" s="1" t="str">
        <f ca="1">IF(OFFSET(AA67,-1,0)="",REPT("■",COUNTIFS($R$81:$R$102,AA$71,$S$81:$S$102,$Y67)),OFFSET(AA67,-1,0))</f>
        <v/>
      </c>
      <c r="AB67" s="1" t="str">
        <f ca="1">IF(OFFSET(AB67,-1,0)="",REPT("■",COUNTIFS($R$81:$R$102,AB$71,$S$81:$S$102,$Y67)),OFFSET(AB67,-1,0))</f>
        <v/>
      </c>
      <c r="AC67" s="1" t="str">
        <f ca="1">IF(OFFSET(AC67,-1,0)="",REPT("■",COUNTIFS($R$81:$R$102,AC$71,$S$81:$S$102,$Y67)),OFFSET(AC67,-1,0))</f>
        <v/>
      </c>
      <c r="AD67" s="1" t="str">
        <f ca="1">IF(OFFSET(AD67,-1,0)="",REPT("■",COUNTIFS($R$81:$R$102,AD$71,$S$81:$S$102,$Y67)),OFFSET(AD67,-1,0))</f>
        <v/>
      </c>
      <c r="AE67" s="1" t="str">
        <f ca="1">IF(OFFSET(AE67,-1,0)="",REPT("■",COUNTIFS($R$81:$R$102,AE$71,$S$81:$S$102,$Y67)),OFFSET(AE67,-1,0))</f>
        <v/>
      </c>
      <c r="AF67" s="1" t="str">
        <f ca="1">IF(OFFSET(AF67,-1,0)="",REPT("■",COUNTIFS($R$81:$R$102,AF$71,$S$81:$S$102,$Y67)),OFFSET(AF67,-1,0))</f>
        <v/>
      </c>
      <c r="AG67" s="1" t="str">
        <f ca="1">IF(OFFSET(AG67,-1,0)="",REPT("■",COUNTIFS($R$81:$R$102,AG$71,$S$81:$S$102,$Y67)),OFFSET(AG67,-1,0))</f>
        <v/>
      </c>
      <c r="AH67" s="1" t="str">
        <f ca="1">IF(OFFSET(AH67,-1,0)="",REPT("■",COUNTIFS($R$81:$R$102,AH$71,$S$81:$S$102,$Y67)),OFFSET(AH67,-1,0))</f>
        <v/>
      </c>
      <c r="AI67" s="1" t="str">
        <f ca="1">IF(OFFSET(AI67,-1,0)="",REPT("■",COUNTIFS($R$81:$R$102,AI$71,$S$81:$S$102,$Y67)),OFFSET(AI67,-1,0))</f>
        <v>■</v>
      </c>
      <c r="AJ67" s="1" t="str">
        <f ca="1">IF(OFFSET(AJ67,-1,0)="",REPT("■",COUNTIFS($R$81:$R$102,AJ$71,$S$81:$S$102,$Y67)),OFFSET(AJ67,-1,0))</f>
        <v/>
      </c>
      <c r="AK67" s="1" t="str">
        <f ca="1">IF(OFFSET(AK67,-1,0)="",REPT("■",COUNTIFS($R$81:$R$102,AK$71,$S$81:$S$102,$Y67)),OFFSET(AK67,-1,0))</f>
        <v/>
      </c>
      <c r="AL67" s="1" t="str">
        <f ca="1">IF(OFFSET(AL67,-1,0)="",REPT("■",COUNTIFS($R$81:$R$102,AL$71,$S$81:$S$102,$Y67)),OFFSET(AL67,-1,0))</f>
        <v/>
      </c>
      <c r="AM67" s="1" t="str">
        <f ca="1">IF(OFFSET(AM67,-1,0)="",REPT("■",COUNTIFS($R$81:$R$102,AM$71,$S$81:$S$102,$Y67)),OFFSET(AM67,-1,0))</f>
        <v/>
      </c>
      <c r="AN67" s="1" t="str">
        <f ca="1">IF(OFFSET(AN67,-1,0)="",REPT("■",COUNTIFS($R$81:$R$102,AN$71,$S$81:$S$102,$Y67)),OFFSET(AN67,-1,0))</f>
        <v/>
      </c>
      <c r="AO67" s="1" t="str">
        <f ca="1">IF(OFFSET(AO67,-1,0)="",REPT("■",COUNTIFS($R$81:$R$102,AO$71,$S$81:$S$102,$Y67)),OFFSET(AO67,-1,0))</f>
        <v/>
      </c>
      <c r="AP67" s="1" t="str">
        <f ca="1">IF(OFFSET(AP67,-1,0)="",REPT("■",COUNTIFS($R$81:$R$102,AP$71,$S$81:$S$102,$Y67)),OFFSET(AP67,-1,0))</f>
        <v/>
      </c>
      <c r="AQ67" s="1" t="str">
        <f ca="1">IF(OFFSET(AQ67,-1,0)="",REPT("■",COUNTIFS($R$81:$R$102,AQ$71,$S$81:$S$102,$Y67)),OFFSET(AQ67,-1,0))</f>
        <v/>
      </c>
      <c r="AR67" s="1" t="str">
        <f ca="1">IF(OFFSET(AR67,-1,0)="",REPT("■",COUNTIFS($R$81:$R$102,AR$71,$S$81:$S$102,$Y67)),OFFSET(AR67,-1,0))</f>
        <v/>
      </c>
      <c r="AS67" s="1" t="str">
        <f ca="1">IF(OFFSET(AS67,-1,0)="",REPT("■",COUNTIFS($R$81:$R$102,AS$71,$S$81:$S$102,$Y67)),OFFSET(AS67,-1,0))</f>
        <v/>
      </c>
      <c r="AT67" s="1" t="str">
        <f ca="1">IF(OFFSET(AT67,-1,0)="",REPT("■",COUNTIFS($R$81:$R$102,AT$71,$S$81:$S$102,$Y67)),OFFSET(AT67,-1,0))</f>
        <v/>
      </c>
      <c r="AU67" s="1" t="str">
        <f ca="1">IF(OFFSET(AU67,-1,0)="",REPT("■",COUNTIFS($R$81:$R$102,AU$71,$S$81:$S$102,$Y67)),OFFSET(AU67,-1,0))</f>
        <v/>
      </c>
      <c r="CN67" s="21">
        <v>8.92</v>
      </c>
      <c r="CO67" s="22">
        <f>CN67-$CW$57</f>
        <v>3.9693333333333332</v>
      </c>
      <c r="CP67" s="22">
        <f t="shared" si="0"/>
        <v>15.755607111111109</v>
      </c>
      <c r="CQ67" s="23">
        <f>CO67/$CW$59</f>
        <v>0.76015178223326962</v>
      </c>
      <c r="CR67" s="23">
        <f t="shared" si="1"/>
        <v>0.43923906078359604</v>
      </c>
    </row>
    <row r="68" spans="18:96" x14ac:dyDescent="0.2">
      <c r="R68" s="1">
        <v>23</v>
      </c>
      <c r="S68" s="1">
        <v>33</v>
      </c>
      <c r="T68" s="1">
        <v>27</v>
      </c>
      <c r="U68" s="1">
        <v>28</v>
      </c>
      <c r="V68" s="1">
        <v>39</v>
      </c>
      <c r="W68" s="1">
        <v>26</v>
      </c>
      <c r="X68" s="1"/>
      <c r="Y68" s="1">
        <f>IF(Y69+1&lt;=MAX($S$81:$T$102),Y69+1)</f>
        <v>3</v>
      </c>
      <c r="Z68" s="1" t="str">
        <f ca="1">IF(OFFSET(Z68,-1,0)="",REPT("■",COUNTIFS($R$81:$R$102,Z$71,$S$81:$S$102,$Y68)),OFFSET(Z68,-1,0))</f>
        <v/>
      </c>
      <c r="AA68" s="1" t="str">
        <f ca="1">IF(OFFSET(AA68,-1,0)="",REPT("■",COUNTIFS($R$81:$R$102,AA$71,$S$81:$S$102,$Y68)),OFFSET(AA68,-1,0))</f>
        <v/>
      </c>
      <c r="AB68" s="1" t="str">
        <f ca="1">IF(OFFSET(AB68,-1,0)="",REPT("■",COUNTIFS($R$81:$R$102,AB$71,$S$81:$S$102,$Y68)),OFFSET(AB68,-1,0))</f>
        <v/>
      </c>
      <c r="AC68" s="1" t="str">
        <f ca="1">IF(OFFSET(AC68,-1,0)="",REPT("■",COUNTIFS($R$81:$R$102,AC$71,$S$81:$S$102,$Y68)),OFFSET(AC68,-1,0))</f>
        <v/>
      </c>
      <c r="AD68" s="1" t="str">
        <f ca="1">IF(OFFSET(AD68,-1,0)="",REPT("■",COUNTIFS($R$81:$R$102,AD$71,$S$81:$S$102,$Y68)),OFFSET(AD68,-1,0))</f>
        <v/>
      </c>
      <c r="AE68" s="1" t="str">
        <f ca="1">IF(OFFSET(AE68,-1,0)="",REPT("■",COUNTIFS($R$81:$R$102,AE$71,$S$81:$S$102,$Y68)),OFFSET(AE68,-1,0))</f>
        <v/>
      </c>
      <c r="AF68" s="1" t="str">
        <f ca="1">IF(OFFSET(AF68,-1,0)="",REPT("■",COUNTIFS($R$81:$R$102,AF$71,$S$81:$S$102,$Y68)),OFFSET(AF68,-1,0))</f>
        <v/>
      </c>
      <c r="AG68" s="1" t="str">
        <f ca="1">IF(OFFSET(AG68,-1,0)="",REPT("■",COUNTIFS($R$81:$R$102,AG$71,$S$81:$S$102,$Y68)),OFFSET(AG68,-1,0))</f>
        <v/>
      </c>
      <c r="AH68" s="1" t="str">
        <f ca="1">IF(OFFSET(AH68,-1,0)="",REPT("■",COUNTIFS($R$81:$R$102,AH$71,$S$81:$S$102,$Y68)),OFFSET(AH68,-1,0))</f>
        <v/>
      </c>
      <c r="AI68" s="1" t="str">
        <f ca="1">IF(OFFSET(AI68,-1,0)="",REPT("■",COUNTIFS($R$81:$R$102,AI$71,$S$81:$S$102,$Y68)),OFFSET(AI68,-1,0))</f>
        <v>■</v>
      </c>
      <c r="AJ68" s="1" t="str">
        <f ca="1">IF(OFFSET(AJ68,-1,0)="",REPT("■",COUNTIFS($R$81:$R$102,AJ$71,$S$81:$S$102,$Y68)),OFFSET(AJ68,-1,0))</f>
        <v/>
      </c>
      <c r="AK68" s="1" t="str">
        <f ca="1">IF(OFFSET(AK68,-1,0)="",REPT("■",COUNTIFS($R$81:$R$102,AK$71,$S$81:$S$102,$Y68)),OFFSET(AK68,-1,0))</f>
        <v/>
      </c>
      <c r="AL68" s="1" t="str">
        <f ca="1">IF(OFFSET(AL68,-1,0)="",REPT("■",COUNTIFS($R$81:$R$102,AL$71,$S$81:$S$102,$Y68)),OFFSET(AL68,-1,0))</f>
        <v>■</v>
      </c>
      <c r="AM68" s="1" t="str">
        <f ca="1">IF(OFFSET(AM68,-1,0)="",REPT("■",COUNTIFS($R$81:$R$102,AM$71,$S$81:$S$102,$Y68)),OFFSET(AM68,-1,0))</f>
        <v/>
      </c>
      <c r="AN68" s="1" t="str">
        <f ca="1">IF(OFFSET(AN68,-1,0)="",REPT("■",COUNTIFS($R$81:$R$102,AN$71,$S$81:$S$102,$Y68)),OFFSET(AN68,-1,0))</f>
        <v/>
      </c>
      <c r="AO68" s="1" t="str">
        <f ca="1">IF(OFFSET(AO68,-1,0)="",REPT("■",COUNTIFS($R$81:$R$102,AO$71,$S$81:$S$102,$Y68)),OFFSET(AO68,-1,0))</f>
        <v/>
      </c>
      <c r="AP68" s="1" t="str">
        <f ca="1">IF(OFFSET(AP68,-1,0)="",REPT("■",COUNTIFS($R$81:$R$102,AP$71,$S$81:$S$102,$Y68)),OFFSET(AP68,-1,0))</f>
        <v/>
      </c>
      <c r="AQ68" s="1" t="str">
        <f ca="1">IF(OFFSET(AQ68,-1,0)="",REPT("■",COUNTIFS($R$81:$R$102,AQ$71,$S$81:$S$102,$Y68)),OFFSET(AQ68,-1,0))</f>
        <v/>
      </c>
      <c r="AR68" s="1" t="str">
        <f ca="1">IF(OFFSET(AR68,-1,0)="",REPT("■",COUNTIFS($R$81:$R$102,AR$71,$S$81:$S$102,$Y68)),OFFSET(AR68,-1,0))</f>
        <v/>
      </c>
      <c r="AS68" s="1" t="str">
        <f ca="1">IF(OFFSET(AS68,-1,0)="",REPT("■",COUNTIFS($R$81:$R$102,AS$71,$S$81:$S$102,$Y68)),OFFSET(AS68,-1,0))</f>
        <v/>
      </c>
      <c r="AT68" s="1" t="str">
        <f ca="1">IF(OFFSET(AT68,-1,0)="",REPT("■",COUNTIFS($R$81:$R$102,AT$71,$S$81:$S$102,$Y68)),OFFSET(AT68,-1,0))</f>
        <v/>
      </c>
      <c r="AU68" s="1" t="str">
        <f ca="1">IF(OFFSET(AU68,-1,0)="",REPT("■",COUNTIFS($R$81:$R$102,AU$71,$S$81:$S$102,$Y68)),OFFSET(AU68,-1,0))</f>
        <v/>
      </c>
      <c r="CN68" s="21">
        <v>10.130000000000001</v>
      </c>
      <c r="CO68" s="22">
        <f>CN68-$CW$57</f>
        <v>5.179333333333334</v>
      </c>
      <c r="CP68" s="22">
        <f t="shared" si="0"/>
        <v>26.825493777777783</v>
      </c>
      <c r="CQ68" s="23">
        <f>CO68/$CW$59</f>
        <v>0.99187423516464102</v>
      </c>
      <c r="CR68" s="23">
        <f t="shared" si="1"/>
        <v>0.97582025312796106</v>
      </c>
    </row>
    <row r="69" spans="18:96" x14ac:dyDescent="0.2">
      <c r="R69" s="1">
        <v>30</v>
      </c>
      <c r="S69" s="1">
        <v>32</v>
      </c>
      <c r="T69" s="1">
        <v>28</v>
      </c>
      <c r="U69" s="1">
        <v>33</v>
      </c>
      <c r="V69" s="1">
        <v>35</v>
      </c>
      <c r="W69" s="1">
        <v>32</v>
      </c>
      <c r="X69" s="1"/>
      <c r="Y69" s="1">
        <f>IF(Y70+1&lt;=MAX($S$81:$T$102),Y70+1)</f>
        <v>2</v>
      </c>
      <c r="Z69" s="1" t="str">
        <f ca="1">IF(OFFSET(Z69,-1,0)="",REPT("■",COUNTIFS($R$81:$R$102,Z$71,$S$81:$S$102,$Y69)),OFFSET(Z69,-1,0))</f>
        <v/>
      </c>
      <c r="AA69" s="1" t="str">
        <f ca="1">IF(OFFSET(AA69,-1,0)="",REPT("■",COUNTIFS($R$81:$R$102,AA$71,$S$81:$S$102,$Y69)),OFFSET(AA69,-1,0))</f>
        <v/>
      </c>
      <c r="AB69" s="1" t="str">
        <f ca="1">IF(OFFSET(AB69,-1,0)="",REPT("■",COUNTIFS($R$81:$R$102,AB$71,$S$81:$S$102,$Y69)),OFFSET(AB69,-1,0))</f>
        <v/>
      </c>
      <c r="AC69" s="1" t="str">
        <f ca="1">IF(OFFSET(AC69,-1,0)="",REPT("■",COUNTIFS($R$81:$R$102,AC$71,$S$81:$S$102,$Y69)),OFFSET(AC69,-1,0))</f>
        <v/>
      </c>
      <c r="AD69" s="1" t="str">
        <f ca="1">IF(OFFSET(AD69,-1,0)="",REPT("■",COUNTIFS($R$81:$R$102,AD$71,$S$81:$S$102,$Y69)),OFFSET(AD69,-1,0))</f>
        <v>■</v>
      </c>
      <c r="AE69" s="1" t="str">
        <f ca="1">IF(OFFSET(AE69,-1,0)="",REPT("■",COUNTIFS($R$81:$R$102,AE$71,$S$81:$S$102,$Y69)),OFFSET(AE69,-1,0))</f>
        <v>■</v>
      </c>
      <c r="AF69" s="1" t="str">
        <f ca="1">IF(OFFSET(AF69,-1,0)="",REPT("■",COUNTIFS($R$81:$R$102,AF$71,$S$81:$S$102,$Y69)),OFFSET(AF69,-1,0))</f>
        <v/>
      </c>
      <c r="AG69" s="1" t="str">
        <f ca="1">IF(OFFSET(AG69,-1,0)="",REPT("■",COUNTIFS($R$81:$R$102,AG$71,$S$81:$S$102,$Y69)),OFFSET(AG69,-1,0))</f>
        <v>■</v>
      </c>
      <c r="AH69" s="1" t="str">
        <f ca="1">IF(OFFSET(AH69,-1,0)="",REPT("■",COUNTIFS($R$81:$R$102,AH$71,$S$81:$S$102,$Y69)),OFFSET(AH69,-1,0))</f>
        <v/>
      </c>
      <c r="AI69" s="1" t="str">
        <f ca="1">IF(OFFSET(AI69,-1,0)="",REPT("■",COUNTIFS($R$81:$R$102,AI$71,$S$81:$S$102,$Y69)),OFFSET(AI69,-1,0))</f>
        <v>■</v>
      </c>
      <c r="AJ69" s="1" t="str">
        <f ca="1">IF(OFFSET(AJ69,-1,0)="",REPT("■",COUNTIFS($R$81:$R$102,AJ$71,$S$81:$S$102,$Y69)),OFFSET(AJ69,-1,0))</f>
        <v>■</v>
      </c>
      <c r="AK69" s="1" t="str">
        <f ca="1">IF(OFFSET(AK69,-1,0)="",REPT("■",COUNTIFS($R$81:$R$102,AK$71,$S$81:$S$102,$Y69)),OFFSET(AK69,-1,0))</f>
        <v/>
      </c>
      <c r="AL69" s="1" t="str">
        <f ca="1">IF(OFFSET(AL69,-1,0)="",REPT("■",COUNTIFS($R$81:$R$102,AL$71,$S$81:$S$102,$Y69)),OFFSET(AL69,-1,0))</f>
        <v>■</v>
      </c>
      <c r="AM69" s="1" t="str">
        <f ca="1">IF(OFFSET(AM69,-1,0)="",REPT("■",COUNTIFS($R$81:$R$102,AM$71,$S$81:$S$102,$Y69)),OFFSET(AM69,-1,0))</f>
        <v>■</v>
      </c>
      <c r="AN69" s="1" t="str">
        <f ca="1">IF(OFFSET(AN69,-1,0)="",REPT("■",COUNTIFS($R$81:$R$102,AN$71,$S$81:$S$102,$Y69)),OFFSET(AN69,-1,0))</f>
        <v/>
      </c>
      <c r="AO69" s="1" t="str">
        <f ca="1">IF(OFFSET(AO69,-1,0)="",REPT("■",COUNTIFS($R$81:$R$102,AO$71,$S$81:$S$102,$Y69)),OFFSET(AO69,-1,0))</f>
        <v/>
      </c>
      <c r="AP69" s="1" t="str">
        <f ca="1">IF(OFFSET(AP69,-1,0)="",REPT("■",COUNTIFS($R$81:$R$102,AP$71,$S$81:$S$102,$Y69)),OFFSET(AP69,-1,0))</f>
        <v/>
      </c>
      <c r="AQ69" s="1" t="str">
        <f ca="1">IF(OFFSET(AQ69,-1,0)="",REPT("■",COUNTIFS($R$81:$R$102,AQ$71,$S$81:$S$102,$Y69)),OFFSET(AQ69,-1,0))</f>
        <v/>
      </c>
      <c r="AR69" s="1" t="str">
        <f ca="1">IF(OFFSET(AR69,-1,0)="",REPT("■",COUNTIFS($R$81:$R$102,AR$71,$S$81:$S$102,$Y69)),OFFSET(AR69,-1,0))</f>
        <v/>
      </c>
      <c r="AS69" s="1" t="str">
        <f ca="1">IF(OFFSET(AS69,-1,0)="",REPT("■",COUNTIFS($R$81:$R$102,AS$71,$S$81:$S$102,$Y69)),OFFSET(AS69,-1,0))</f>
        <v/>
      </c>
      <c r="AT69" s="1" t="str">
        <f ca="1">IF(OFFSET(AT69,-1,0)="",REPT("■",COUNTIFS($R$81:$R$102,AT$71,$S$81:$S$102,$Y69)),OFFSET(AT69,-1,0))</f>
        <v/>
      </c>
      <c r="AU69" s="1" t="str">
        <f ca="1">IF(OFFSET(AU69,-1,0)="",REPT("■",COUNTIFS($R$81:$R$102,AU$71,$S$81:$S$102,$Y69)),OFFSET(AU69,-1,0))</f>
        <v/>
      </c>
      <c r="CN69" s="21">
        <v>12.99</v>
      </c>
      <c r="CO69" s="22">
        <f>CN69-$CW$57</f>
        <v>8.0393333333333334</v>
      </c>
      <c r="CP69" s="22">
        <f t="shared" si="0"/>
        <v>64.630880444444443</v>
      </c>
      <c r="CQ69" s="23">
        <f>CO69/$CW$59</f>
        <v>1.5395818511842456</v>
      </c>
      <c r="CR69" s="23">
        <f t="shared" si="1"/>
        <v>3.6492897625323142</v>
      </c>
    </row>
    <row r="70" spans="18:96" x14ac:dyDescent="0.2">
      <c r="R70" s="1">
        <v>29</v>
      </c>
      <c r="S70" s="1">
        <v>25</v>
      </c>
      <c r="T70" s="1">
        <v>36</v>
      </c>
      <c r="U70" s="1">
        <v>31</v>
      </c>
      <c r="V70" s="1">
        <v>32</v>
      </c>
      <c r="W70" s="1">
        <v>27</v>
      </c>
      <c r="X70" s="1"/>
      <c r="Y70" s="1">
        <f>IF(Y71+1&lt;=MAX($S$81:$T$102),Y71+1)</f>
        <v>1</v>
      </c>
      <c r="Z70" s="1" t="str">
        <f ca="1">IF(OFFSET(Z70,-1,0)="",REPT("■",COUNTIFS($R$81:$R$102,Z$71,$S$81:$S$102,$Y70)),OFFSET(Z70,-1,0))</f>
        <v>■</v>
      </c>
      <c r="AA70" s="1" t="str">
        <f ca="1">IF(OFFSET(AA70,-1,0)="",REPT("■",COUNTIFS($R$81:$R$102,AA$71,$S$81:$S$102,$Y70)),OFFSET(AA70,-1,0))</f>
        <v/>
      </c>
      <c r="AB70" s="1" t="str">
        <f ca="1">IF(OFFSET(AB70,-1,0)="",REPT("■",COUNTIFS($R$81:$R$102,AB$71,$S$81:$S$102,$Y70)),OFFSET(AB70,-1,0))</f>
        <v>■</v>
      </c>
      <c r="AC70" s="1" t="str">
        <f ca="1">IF(OFFSET(AC70,-1,0)="",REPT("■",COUNTIFS($R$81:$R$102,AC$71,$S$81:$S$102,$Y70)),OFFSET(AC70,-1,0))</f>
        <v>■</v>
      </c>
      <c r="AD70" s="1" t="str">
        <f ca="1">IF(OFFSET(AD70,-1,0)="",REPT("■",COUNTIFS($R$81:$R$102,AD$71,$S$81:$S$102,$Y70)),OFFSET(AD70,-1,0))</f>
        <v>■</v>
      </c>
      <c r="AE70" s="1" t="str">
        <f ca="1">IF(OFFSET(AE70,-1,0)="",REPT("■",COUNTIFS($R$81:$R$102,AE$71,$S$81:$S$102,$Y70)),OFFSET(AE70,-1,0))</f>
        <v>■</v>
      </c>
      <c r="AF70" s="1" t="str">
        <f ca="1">IF(OFFSET(AF70,-1,0)="",REPT("■",COUNTIFS($R$81:$R$102,AF$71,$S$81:$S$102,$Y70)),OFFSET(AF70,-1,0))</f>
        <v>■</v>
      </c>
      <c r="AG70" s="1" t="str">
        <f ca="1">IF(OFFSET(AG70,-1,0)="",REPT("■",COUNTIFS($R$81:$R$102,AG$71,$S$81:$S$102,$Y70)),OFFSET(AG70,-1,0))</f>
        <v>■</v>
      </c>
      <c r="AH70" s="1" t="str">
        <f ca="1">IF(OFFSET(AH70,-1,0)="",REPT("■",COUNTIFS($R$81:$R$102,AH$71,$S$81:$S$102,$Y70)),OFFSET(AH70,-1,0))</f>
        <v>■</v>
      </c>
      <c r="AI70" s="1" t="str">
        <f ca="1">IF(OFFSET(AI70,-1,0)="",REPT("■",COUNTIFS($R$81:$R$102,AI$71,$S$81:$S$102,$Y70)),OFFSET(AI70,-1,0))</f>
        <v>■</v>
      </c>
      <c r="AJ70" s="1" t="str">
        <f ca="1">IF(OFFSET(AJ70,-1,0)="",REPT("■",COUNTIFS($R$81:$R$102,AJ$71,$S$81:$S$102,$Y70)),OFFSET(AJ70,-1,0))</f>
        <v>■</v>
      </c>
      <c r="AK70" s="1" t="str">
        <f ca="1">IF(OFFSET(AK70,-1,0)="",REPT("■",COUNTIFS($R$81:$R$102,AK$71,$S$81:$S$102,$Y70)),OFFSET(AK70,-1,0))</f>
        <v/>
      </c>
      <c r="AL70" s="1" t="str">
        <f ca="1">IF(OFFSET(AL70,-1,0)="",REPT("■",COUNTIFS($R$81:$R$102,AL$71,$S$81:$S$102,$Y70)),OFFSET(AL70,-1,0))</f>
        <v>■</v>
      </c>
      <c r="AM70" s="1" t="str">
        <f ca="1">IF(OFFSET(AM70,-1,0)="",REPT("■",COUNTIFS($R$81:$R$102,AM$71,$S$81:$S$102,$Y70)),OFFSET(AM70,-1,0))</f>
        <v>■</v>
      </c>
      <c r="AN70" s="1" t="str">
        <f ca="1">IF(OFFSET(AN70,-1,0)="",REPT("■",COUNTIFS($R$81:$R$102,AN$71,$S$81:$S$102,$Y70)),OFFSET(AN70,-1,0))</f>
        <v>■</v>
      </c>
      <c r="AO70" s="1" t="str">
        <f ca="1">IF(OFFSET(AO70,-1,0)="",REPT("■",COUNTIFS($R$81:$R$102,AO$71,$S$81:$S$102,$Y70)),OFFSET(AO70,-1,0))</f>
        <v/>
      </c>
      <c r="AP70" s="1" t="str">
        <f ca="1">IF(OFFSET(AP70,-1,0)="",REPT("■",COUNTIFS($R$81:$R$102,AP$71,$S$81:$S$102,$Y70)),OFFSET(AP70,-1,0))</f>
        <v>■</v>
      </c>
      <c r="AQ70" s="1" t="str">
        <f ca="1">IF(OFFSET(AQ70,-1,0)="",REPT("■",COUNTIFS($R$81:$R$102,AQ$71,$S$81:$S$102,$Y70)),OFFSET(AQ70,-1,0))</f>
        <v/>
      </c>
      <c r="AR70" s="1" t="str">
        <f ca="1">IF(OFFSET(AR70,-1,0)="",REPT("■",COUNTIFS($R$81:$R$102,AR$71,$S$81:$S$102,$Y70)),OFFSET(AR70,-1,0))</f>
        <v/>
      </c>
      <c r="AS70" s="1" t="str">
        <f ca="1">IF(OFFSET(AS70,-1,0)="",REPT("■",COUNTIFS($R$81:$R$102,AS$71,$S$81:$S$102,$Y70)),OFFSET(AS70,-1,0))</f>
        <v/>
      </c>
      <c r="AT70" s="1" t="str">
        <f ca="1">IF(OFFSET(AT70,-1,0)="",REPT("■",COUNTIFS($R$81:$R$102,AT$71,$S$81:$S$102,$Y70)),OFFSET(AT70,-1,0))</f>
        <v/>
      </c>
      <c r="AU70" s="1" t="str">
        <f ca="1">IF(OFFSET(AU70,-1,0)="",REPT("■",COUNTIFS($R$81:$R$102,AU$71,$S$81:$S$102,$Y70)),OFFSET(AU70,-1,0))</f>
        <v/>
      </c>
      <c r="AW70" t="s">
        <v>131</v>
      </c>
      <c r="AX70" t="s">
        <v>129</v>
      </c>
      <c r="AZ70" s="8" t="s">
        <v>130</v>
      </c>
      <c r="BA70">
        <f>COUNT(AX71:AX85)</f>
        <v>15</v>
      </c>
      <c r="CN70" s="21">
        <v>16.399999999999999</v>
      </c>
      <c r="CO70" s="22">
        <f>CN70-$CW$57</f>
        <v>11.449333333333332</v>
      </c>
      <c r="CP70" s="22">
        <f t="shared" si="0"/>
        <v>131.08723377777775</v>
      </c>
      <c r="CQ70" s="23">
        <f>CO70/$CW$59</f>
        <v>2.192617854899928</v>
      </c>
      <c r="CR70" s="23">
        <f t="shared" si="1"/>
        <v>10.541170524886523</v>
      </c>
    </row>
    <row r="71" spans="18:96" x14ac:dyDescent="0.2">
      <c r="R71" s="1">
        <v>35</v>
      </c>
      <c r="S71" s="1">
        <v>32</v>
      </c>
      <c r="T71" s="1">
        <v>35</v>
      </c>
      <c r="U71" s="1">
        <v>37</v>
      </c>
      <c r="V71" s="1">
        <v>36</v>
      </c>
      <c r="W71" s="1">
        <v>30</v>
      </c>
      <c r="X71" s="1"/>
      <c r="Y71" s="1">
        <f>MIN($S$81:$T$102)</f>
        <v>0</v>
      </c>
      <c r="Z71" s="1">
        <f>MIN($R$68:$W$78)</f>
        <v>23</v>
      </c>
      <c r="AA71" s="1">
        <f>IF(Z71+1&lt;=MAX($R$68:$W$78),Z71+1)</f>
        <v>24</v>
      </c>
      <c r="AB71" s="1">
        <f>IF(AA71+1&lt;=MAX($R$68:$W$78),AA71+1)</f>
        <v>25</v>
      </c>
      <c r="AC71" s="1">
        <f>IF(AB71+1&lt;=MAX($R$68:$W$78),AB71+1)</f>
        <v>26</v>
      </c>
      <c r="AD71" s="1">
        <f>IF(AC71+1&lt;=MAX($R$68:$W$78),AC71+1)</f>
        <v>27</v>
      </c>
      <c r="AE71" s="1">
        <f>IF(AD71+1&lt;=MAX($R$68:$W$78),AD71+1)</f>
        <v>28</v>
      </c>
      <c r="AF71" s="1">
        <f>IF(AE71+1&lt;=MAX($R$68:$W$78),AE71+1)</f>
        <v>29</v>
      </c>
      <c r="AG71" s="1">
        <f>IF(AF71+1&lt;=MAX($R$68:$W$78),AF71+1)</f>
        <v>30</v>
      </c>
      <c r="AH71" s="1">
        <f>IF(AG71+1&lt;=MAX($R$68:$W$78),AG71+1)</f>
        <v>31</v>
      </c>
      <c r="AI71" s="1">
        <f>IF(AH71+1&lt;=MAX($R$68:$W$78),AH71+1)</f>
        <v>32</v>
      </c>
      <c r="AJ71" s="1">
        <f>IF(AI71+1&lt;=MAX($R$68:$W$78),AI71+1)</f>
        <v>33</v>
      </c>
      <c r="AK71" s="1">
        <f>IF(AJ71+1&lt;=MAX($R$68:$W$78),AJ71+1)</f>
        <v>34</v>
      </c>
      <c r="AL71" s="1">
        <f>IF(AK71+1&lt;=MAX($R$68:$W$78),AK71+1)</f>
        <v>35</v>
      </c>
      <c r="AM71" s="1">
        <f>IF(AL71+1&lt;=MAX($R$68:$W$78),AL71+1)</f>
        <v>36</v>
      </c>
      <c r="AN71" s="1">
        <f>IF(AM71+1&lt;=MAX($R$68:$W$78),AM71+1)</f>
        <v>37</v>
      </c>
      <c r="AO71" s="1">
        <f>IF(AN71+1&lt;=MAX($R$68:$W$78),AN71+1)</f>
        <v>38</v>
      </c>
      <c r="AP71" s="1">
        <f>IF(AO71+1&lt;=MAX($R$68:$W$78),AO71+1)</f>
        <v>39</v>
      </c>
      <c r="AQ71" s="1">
        <f>IF(AP71+1&lt;=MAX($R$68:$W$78),AP71+1)</f>
        <v>40</v>
      </c>
      <c r="AR71" s="1">
        <f>IF(AQ71+1&lt;=MAX($R$68:$W$78),AQ71+1)</f>
        <v>41</v>
      </c>
      <c r="AS71" s="1">
        <f>IF(AR71+1&lt;=MAX($R$68:$W$78),AR71+1)</f>
        <v>42</v>
      </c>
      <c r="AT71" s="1">
        <f>IF(AS71+1&lt;=MAX($R$68:$W$78),AS71+1)</f>
        <v>43</v>
      </c>
      <c r="AU71" s="1">
        <f>IF(AT71+1&lt;=MAX($R$68:$W$78),AT71+1)</f>
        <v>44</v>
      </c>
      <c r="AW71">
        <v>1</v>
      </c>
      <c r="AX71">
        <v>1460</v>
      </c>
      <c r="BC71" s="8"/>
      <c r="BJ71" t="s">
        <v>138</v>
      </c>
      <c r="CO71" s="22"/>
      <c r="CP71" s="22">
        <f>SUM(CP56:CP70)</f>
        <v>381.73549333333335</v>
      </c>
      <c r="CR71" s="23">
        <f>SUM(CR56:CR70)</f>
        <v>11.810038343841578</v>
      </c>
    </row>
    <row r="72" spans="18:96" x14ac:dyDescent="0.2">
      <c r="AW72">
        <v>2</v>
      </c>
      <c r="AX72">
        <v>1471</v>
      </c>
      <c r="AZ72" s="8" t="s">
        <v>132</v>
      </c>
      <c r="BC72">
        <f>MIN(AX71:AX85)</f>
        <v>1460</v>
      </c>
      <c r="BG72" s="8" t="s">
        <v>132</v>
      </c>
      <c r="BH72">
        <v>0</v>
      </c>
      <c r="BJ72">
        <f>MIN($AX$71:$AX$85)</f>
        <v>1460</v>
      </c>
      <c r="BL72" s="8"/>
    </row>
    <row r="73" spans="18:96" x14ac:dyDescent="0.2">
      <c r="R73" s="18" t="s">
        <v>126</v>
      </c>
      <c r="S73" s="18"/>
      <c r="T73" s="18"/>
      <c r="U73" s="18"/>
      <c r="V73" s="18"/>
      <c r="W73" s="18"/>
      <c r="X73" s="14"/>
      <c r="Y73" s="18" t="str">
        <f>T80</f>
        <v>Sheffield Motors Inc</v>
      </c>
      <c r="Z73" s="18"/>
      <c r="AA73" s="18"/>
      <c r="AB73" s="18"/>
      <c r="AC73" s="18"/>
      <c r="AD73" s="18"/>
      <c r="AE73" s="18"/>
      <c r="AF73" s="18"/>
      <c r="AG73" s="18"/>
      <c r="AH73" s="18"/>
      <c r="AI73" s="18"/>
      <c r="AJ73" s="18"/>
      <c r="AK73" s="18"/>
      <c r="AL73" s="18"/>
      <c r="AM73" s="18"/>
      <c r="AN73" s="18"/>
      <c r="AO73" s="18"/>
      <c r="AP73" s="18"/>
      <c r="AQ73" s="18"/>
      <c r="AR73" s="18"/>
      <c r="AS73" s="18"/>
      <c r="AT73" s="18"/>
      <c r="AU73" s="18"/>
      <c r="AW73">
        <v>3</v>
      </c>
      <c r="AX73">
        <v>1637</v>
      </c>
      <c r="AZ73" s="8" t="s">
        <v>133</v>
      </c>
      <c r="BA73">
        <v>25</v>
      </c>
      <c r="BB73" s="12">
        <f>($BA$70+1)*(BA73/100)</f>
        <v>4</v>
      </c>
      <c r="BC73">
        <f>VLOOKUP(BB73,$AW$71:$AX$85,2,FALSE)</f>
        <v>1721</v>
      </c>
      <c r="BG73" s="8" t="s">
        <v>133</v>
      </c>
      <c r="BH73">
        <v>1</v>
      </c>
      <c r="BI73">
        <f>_xlfn.QUARTILE.EXC($AW$71:$AW$85,BH73)</f>
        <v>4</v>
      </c>
      <c r="BJ73">
        <f>_xlfn.QUARTILE.EXC($AX$71:$AX$85,BH73)</f>
        <v>1721</v>
      </c>
      <c r="BL73" s="8"/>
    </row>
    <row r="74" spans="18:96" x14ac:dyDescent="0.2">
      <c r="R74" s="14" t="s">
        <v>119</v>
      </c>
      <c r="S74" s="14" t="s">
        <v>120</v>
      </c>
      <c r="T74" s="14" t="s">
        <v>121</v>
      </c>
      <c r="U74" s="14" t="s">
        <v>122</v>
      </c>
      <c r="V74" s="14" t="s">
        <v>123</v>
      </c>
      <c r="W74" s="14" t="s">
        <v>124</v>
      </c>
      <c r="X74" s="14"/>
      <c r="Y74" s="1">
        <f>IF(Y75+1&lt;=MAX($S$81:$T$102),Y75+1)</f>
        <v>4</v>
      </c>
      <c r="Z74" s="1" t="str">
        <f ca="1">IF(OFFSET(Z74,-1,0)="",REPT("■",COUNTIFS($R$81:$R$102,Z$71,$T$81:$T$102,$Y74)),OFFSET(Z74,-1,0))</f>
        <v/>
      </c>
      <c r="AA74" s="1" t="str">
        <f ca="1">IF(OFFSET(AA74,-1,0)="",REPT("■",COUNTIFS($R$81:$R$102,AA$71,$T$81:$T$102,$Y74)),OFFSET(AA74,-1,0))</f>
        <v/>
      </c>
      <c r="AB74" s="1" t="str">
        <f ca="1">IF(OFFSET(AB74,-1,0)="",REPT("■",COUNTIFS($R$81:$R$102,AB$71,$T$81:$T$102,$Y74)),OFFSET(AB74,-1,0))</f>
        <v/>
      </c>
      <c r="AC74" s="1" t="str">
        <f ca="1">IF(OFFSET(AC74,-1,0)="",REPT("■",COUNTIFS($R$81:$R$102,AC$71,$T$81:$T$102,$Y74)),OFFSET(AC74,-1,0))</f>
        <v/>
      </c>
      <c r="AD74" s="1" t="str">
        <f ca="1">IF(OFFSET(AD74,-1,0)="",REPT("■",COUNTIFS($R$81:$R$102,AD$71,$T$81:$T$102,$Y74)),OFFSET(AD74,-1,0))</f>
        <v/>
      </c>
      <c r="AE74" s="1" t="str">
        <f ca="1">IF(OFFSET(AE74,-1,0)="",REPT("■",COUNTIFS($R$81:$R$102,AE$71,$T$81:$T$102,$Y74)),OFFSET(AE74,-1,0))</f>
        <v/>
      </c>
      <c r="AF74" s="1" t="str">
        <f ca="1">IF(OFFSET(AF74,-1,0)="",REPT("■",COUNTIFS($R$81:$R$102,AF$71,$T$81:$T$102,$Y74)),OFFSET(AF74,-1,0))</f>
        <v/>
      </c>
      <c r="AG74" s="1" t="str">
        <f ca="1">IF(OFFSET(AG74,-1,0)="",REPT("■",COUNTIFS($R$81:$R$102,AG$71,$T$81:$T$102,$Y74)),OFFSET(AG74,-1,0))</f>
        <v/>
      </c>
      <c r="AH74" s="1" t="str">
        <f ca="1">IF(OFFSET(AH74,-1,0)="",REPT("■",COUNTIFS($R$81:$R$102,AH$71,$T$81:$T$102,$Y74)),OFFSET(AH74,-1,0))</f>
        <v/>
      </c>
      <c r="AI74" s="1" t="str">
        <f ca="1">IF(OFFSET(AI74,-1,0)="",REPT("■",COUNTIFS($R$81:$R$102,AI$71,$T$81:$T$102,$Y74)),OFFSET(AI74,-1,0))</f>
        <v/>
      </c>
      <c r="AJ74" s="1" t="str">
        <f ca="1">IF(OFFSET(AJ74,-1,0)="",REPT("■",COUNTIFS($R$81:$R$102,AJ$71,$T$81:$T$102,$Y74)),OFFSET(AJ74,-1,0))</f>
        <v/>
      </c>
      <c r="AK74" s="1" t="str">
        <f ca="1">IF(OFFSET(AK74,-1,0)="",REPT("■",COUNTIFS($R$81:$R$102,AK$71,$T$81:$T$102,$Y74)),OFFSET(AK74,-1,0))</f>
        <v/>
      </c>
      <c r="AL74" s="1" t="str">
        <f ca="1">IF(OFFSET(AL74,-1,0)="",REPT("■",COUNTIFS($R$81:$R$102,AL$71,$T$81:$T$102,$Y74)),OFFSET(AL74,-1,0))</f>
        <v/>
      </c>
      <c r="AM74" s="1" t="str">
        <f ca="1">IF(OFFSET(AM74,-1,0)="",REPT("■",COUNTIFS($R$81:$R$102,AM$71,$T$81:$T$102,$Y74)),OFFSET(AM74,-1,0))</f>
        <v/>
      </c>
      <c r="AN74" s="1" t="str">
        <f ca="1">IF(OFFSET(AN74,-1,0)="",REPT("■",COUNTIFS($R$81:$R$102,AN$71,$T$81:$T$102,$Y74)),OFFSET(AN74,-1,0))</f>
        <v/>
      </c>
      <c r="AO74" s="1" t="str">
        <f ca="1">IF(OFFSET(AO74,-1,0)="",REPT("■",COUNTIFS($R$81:$R$102,AO$71,$T$81:$T$102,$Y74)),OFFSET(AO74,-1,0))</f>
        <v/>
      </c>
      <c r="AP74" s="1" t="str">
        <f ca="1">IF(OFFSET(AP74,-1,0)="",REPT("■",COUNTIFS($R$81:$R$102,AP$71,$T$81:$T$102,$Y74)),OFFSET(AP74,-1,0))</f>
        <v/>
      </c>
      <c r="AQ74" s="1" t="str">
        <f ca="1">IF(OFFSET(AQ74,-1,0)="",REPT("■",COUNTIFS($R$81:$R$102,AQ$71,$T$81:$T$102,$Y74)),OFFSET(AQ74,-1,0))</f>
        <v/>
      </c>
      <c r="AR74" s="1" t="str">
        <f ca="1">IF(OFFSET(AR74,-1,0)="",REPT("■",COUNTIFS($R$81:$R$102,AR$71,$T$81:$T$102,$Y74)),OFFSET(AR74,-1,0))</f>
        <v/>
      </c>
      <c r="AS74" s="1" t="str">
        <f ca="1">IF(OFFSET(AS74,-1,0)="",REPT("■",COUNTIFS($R$81:$R$102,AS$71,$T$81:$T$102,$Y74)),OFFSET(AS74,-1,0))</f>
        <v/>
      </c>
      <c r="AT74" s="1" t="str">
        <f ca="1">IF(OFFSET(AT74,-1,0)="",REPT("■",COUNTIFS($R$81:$R$102,AT$71,$T$81:$T$102,$Y74)),OFFSET(AT74,-1,0))</f>
        <v/>
      </c>
      <c r="AU74" s="1" t="str">
        <f ca="1">IF(OFFSET(AU74,-1,0)="",REPT("■",COUNTIFS($R$81:$R$102,AU$71,$T$81:$T$102,$Y74)),OFFSET(AU74,-1,0))</f>
        <v/>
      </c>
      <c r="AW74">
        <v>4</v>
      </c>
      <c r="AX74">
        <v>1721</v>
      </c>
      <c r="AZ74" s="8" t="s">
        <v>134</v>
      </c>
      <c r="BA74">
        <v>50</v>
      </c>
      <c r="BB74" s="12">
        <f t="shared" ref="BB74:BB75" si="2">($BA$70+1)*(BA74/100)</f>
        <v>8</v>
      </c>
      <c r="BC74">
        <f t="shared" ref="BC74:BC75" si="3">VLOOKUP(BB74,$AW$71:$AX$85,2,FALSE)</f>
        <v>2038</v>
      </c>
      <c r="BD74" t="s">
        <v>92</v>
      </c>
      <c r="BE74">
        <f>MEDIAN(AX71:AX85)</f>
        <v>2038</v>
      </c>
      <c r="BG74" s="8" t="s">
        <v>134</v>
      </c>
      <c r="BH74">
        <v>2</v>
      </c>
      <c r="BI74">
        <f>_xlfn.QUARTILE.EXC($AW$71:$AW$85,BH74)</f>
        <v>8</v>
      </c>
      <c r="BJ74">
        <f>_xlfn.QUARTILE.EXC($AX$71:$AX$85,BH74)</f>
        <v>2038</v>
      </c>
      <c r="BL74" s="8"/>
    </row>
    <row r="75" spans="18:96" x14ac:dyDescent="0.2">
      <c r="R75" s="1">
        <v>31</v>
      </c>
      <c r="S75" s="1">
        <v>35</v>
      </c>
      <c r="T75" s="1">
        <v>44</v>
      </c>
      <c r="U75" s="1">
        <v>36</v>
      </c>
      <c r="V75" s="1">
        <v>34</v>
      </c>
      <c r="W75" s="1">
        <v>37</v>
      </c>
      <c r="X75" s="1"/>
      <c r="Y75" s="1">
        <f>IF(Y76+1&lt;=MAX($S$81:$T$102),Y76+1)</f>
        <v>3</v>
      </c>
      <c r="Z75" s="1" t="str">
        <f ca="1">IF(OFFSET(Z75,-1,0)="",REPT("■",COUNTIFS($R$81:$R$102,Z$71,$T$81:$T$102,$Y75)),OFFSET(Z75,-1,0))</f>
        <v/>
      </c>
      <c r="AA75" s="1" t="str">
        <f ca="1">IF(OFFSET(AA75,-1,0)="",REPT("■",COUNTIFS($R$81:$R$102,AA$71,$T$81:$T$102,$Y75)),OFFSET(AA75,-1,0))</f>
        <v/>
      </c>
      <c r="AB75" s="1" t="str">
        <f ca="1">IF(OFFSET(AB75,-1,0)="",REPT("■",COUNTIFS($R$81:$R$102,AB$71,$T$81:$T$102,$Y75)),OFFSET(AB75,-1,0))</f>
        <v/>
      </c>
      <c r="AC75" s="1" t="str">
        <f ca="1">IF(OFFSET(AC75,-1,0)="",REPT("■",COUNTIFS($R$81:$R$102,AC$71,$T$81:$T$102,$Y75)),OFFSET(AC75,-1,0))</f>
        <v/>
      </c>
      <c r="AD75" s="1" t="str">
        <f ca="1">IF(OFFSET(AD75,-1,0)="",REPT("■",COUNTIFS($R$81:$R$102,AD$71,$T$81:$T$102,$Y75)),OFFSET(AD75,-1,0))</f>
        <v/>
      </c>
      <c r="AE75" s="1" t="str">
        <f ca="1">IF(OFFSET(AE75,-1,0)="",REPT("■",COUNTIFS($R$81:$R$102,AE$71,$T$81:$T$102,$Y75)),OFFSET(AE75,-1,0))</f>
        <v/>
      </c>
      <c r="AF75" s="1" t="str">
        <f ca="1">IF(OFFSET(AF75,-1,0)="",REPT("■",COUNTIFS($R$81:$R$102,AF$71,$T$81:$T$102,$Y75)),OFFSET(AF75,-1,0))</f>
        <v/>
      </c>
      <c r="AG75" s="1" t="str">
        <f ca="1">IF(OFFSET(AG75,-1,0)="",REPT("■",COUNTIFS($R$81:$R$102,AG$71,$T$81:$T$102,$Y75)),OFFSET(AG75,-1,0))</f>
        <v/>
      </c>
      <c r="AH75" s="1" t="str">
        <f ca="1">IF(OFFSET(AH75,-1,0)="",REPT("■",COUNTIFS($R$81:$R$102,AH$71,$T$81:$T$102,$Y75)),OFFSET(AH75,-1,0))</f>
        <v>■</v>
      </c>
      <c r="AI75" s="1" t="str">
        <f ca="1">IF(OFFSET(AI75,-1,0)="",REPT("■",COUNTIFS($R$81:$R$102,AI$71,$T$81:$T$102,$Y75)),OFFSET(AI75,-1,0))</f>
        <v/>
      </c>
      <c r="AJ75" s="1" t="str">
        <f ca="1">IF(OFFSET(AJ75,-1,0)="",REPT("■",COUNTIFS($R$81:$R$102,AJ$71,$T$81:$T$102,$Y75)),OFFSET(AJ75,-1,0))</f>
        <v/>
      </c>
      <c r="AK75" s="1" t="str">
        <f ca="1">IF(OFFSET(AK75,-1,0)="",REPT("■",COUNTIFS($R$81:$R$102,AK$71,$T$81:$T$102,$Y75)),OFFSET(AK75,-1,0))</f>
        <v/>
      </c>
      <c r="AL75" s="1" t="str">
        <f ca="1">IF(OFFSET(AL75,-1,0)="",REPT("■",COUNTIFS($R$81:$R$102,AL$71,$T$81:$T$102,$Y75)),OFFSET(AL75,-1,0))</f>
        <v/>
      </c>
      <c r="AM75" s="1" t="str">
        <f ca="1">IF(OFFSET(AM75,-1,0)="",REPT("■",COUNTIFS($R$81:$R$102,AM$71,$T$81:$T$102,$Y75)),OFFSET(AM75,-1,0))</f>
        <v>■</v>
      </c>
      <c r="AN75" s="1" t="str">
        <f ca="1">IF(OFFSET(AN75,-1,0)="",REPT("■",COUNTIFS($R$81:$R$102,AN$71,$T$81:$T$102,$Y75)),OFFSET(AN75,-1,0))</f>
        <v>■</v>
      </c>
      <c r="AO75" s="1" t="str">
        <f ca="1">IF(OFFSET(AO75,-1,0)="",REPT("■",COUNTIFS($R$81:$R$102,AO$71,$T$81:$T$102,$Y75)),OFFSET(AO75,-1,0))</f>
        <v/>
      </c>
      <c r="AP75" s="1" t="str">
        <f ca="1">IF(OFFSET(AP75,-1,0)="",REPT("■",COUNTIFS($R$81:$R$102,AP$71,$T$81:$T$102,$Y75)),OFFSET(AP75,-1,0))</f>
        <v/>
      </c>
      <c r="AQ75" s="1" t="str">
        <f ca="1">IF(OFFSET(AQ75,-1,0)="",REPT("■",COUNTIFS($R$81:$R$102,AQ$71,$T$81:$T$102,$Y75)),OFFSET(AQ75,-1,0))</f>
        <v/>
      </c>
      <c r="AR75" s="1" t="str">
        <f ca="1">IF(OFFSET(AR75,-1,0)="",REPT("■",COUNTIFS($R$81:$R$102,AR$71,$T$81:$T$102,$Y75)),OFFSET(AR75,-1,0))</f>
        <v/>
      </c>
      <c r="AS75" s="1" t="str">
        <f ca="1">IF(OFFSET(AS75,-1,0)="",REPT("■",COUNTIFS($R$81:$R$102,AS$71,$T$81:$T$102,$Y75)),OFFSET(AS75,-1,0))</f>
        <v/>
      </c>
      <c r="AT75" s="1" t="str">
        <f ca="1">IF(OFFSET(AT75,-1,0)="",REPT("■",COUNTIFS($R$81:$R$102,AT$71,$T$81:$T$102,$Y75)),OFFSET(AT75,-1,0))</f>
        <v/>
      </c>
      <c r="AU75" s="1" t="str">
        <f ca="1">IF(OFFSET(AU75,-1,0)="",REPT("■",COUNTIFS($R$81:$R$102,AU$71,$T$81:$T$102,$Y75)),OFFSET(AU75,-1,0))</f>
        <v/>
      </c>
      <c r="AW75">
        <v>5</v>
      </c>
      <c r="AX75">
        <v>1758</v>
      </c>
      <c r="AZ75" s="8" t="s">
        <v>135</v>
      </c>
      <c r="BA75">
        <v>75</v>
      </c>
      <c r="BB75" s="12">
        <f t="shared" si="2"/>
        <v>12</v>
      </c>
      <c r="BC75">
        <f t="shared" si="3"/>
        <v>2205</v>
      </c>
      <c r="BG75" s="8" t="s">
        <v>135</v>
      </c>
      <c r="BH75">
        <v>3</v>
      </c>
      <c r="BI75">
        <f>_xlfn.QUARTILE.EXC($AW$71:$AW$85,BH75)</f>
        <v>12</v>
      </c>
      <c r="BJ75">
        <f>_xlfn.QUARTILE.EXC($AX$71:$AX$85,BH75)</f>
        <v>2205</v>
      </c>
      <c r="BL75" s="8"/>
    </row>
    <row r="76" spans="18:96" x14ac:dyDescent="0.2">
      <c r="R76" s="1">
        <v>30</v>
      </c>
      <c r="S76" s="1">
        <v>37</v>
      </c>
      <c r="T76" s="1">
        <v>43</v>
      </c>
      <c r="U76" s="1">
        <v>31</v>
      </c>
      <c r="V76" s="1">
        <v>40</v>
      </c>
      <c r="W76" s="1">
        <v>31</v>
      </c>
      <c r="X76" s="1"/>
      <c r="Y76" s="1">
        <f>IF(Y77+1&lt;=MAX($S$81:$T$102),Y77+1)</f>
        <v>2</v>
      </c>
      <c r="Z76" s="1" t="str">
        <f ca="1">IF(OFFSET(Z76,-1,0)="",REPT("■",COUNTIFS($R$81:$R$102,Z$71,$T$81:$T$102,$Y76)),OFFSET(Z76,-1,0))</f>
        <v/>
      </c>
      <c r="AA76" s="1" t="str">
        <f ca="1">IF(OFFSET(AA76,-1,0)="",REPT("■",COUNTIFS($R$81:$R$102,AA$71,$T$81:$T$102,$Y76)),OFFSET(AA76,-1,0))</f>
        <v/>
      </c>
      <c r="AB76" s="1" t="str">
        <f ca="1">IF(OFFSET(AB76,-1,0)="",REPT("■",COUNTIFS($R$81:$R$102,AB$71,$T$81:$T$102,$Y76)),OFFSET(AB76,-1,0))</f>
        <v/>
      </c>
      <c r="AC76" s="1" t="str">
        <f ca="1">IF(OFFSET(AC76,-1,0)="",REPT("■",COUNTIFS($R$81:$R$102,AC$71,$T$81:$T$102,$Y76)),OFFSET(AC76,-1,0))</f>
        <v/>
      </c>
      <c r="AD76" s="1" t="str">
        <f ca="1">IF(OFFSET(AD76,-1,0)="",REPT("■",COUNTIFS($R$81:$R$102,AD$71,$T$81:$T$102,$Y76)),OFFSET(AD76,-1,0))</f>
        <v/>
      </c>
      <c r="AE76" s="1" t="str">
        <f ca="1">IF(OFFSET(AE76,-1,0)="",REPT("■",COUNTIFS($R$81:$R$102,AE$71,$T$81:$T$102,$Y76)),OFFSET(AE76,-1,0))</f>
        <v/>
      </c>
      <c r="AF76" s="1" t="str">
        <f ca="1">IF(OFFSET(AF76,-1,0)="",REPT("■",COUNTIFS($R$81:$R$102,AF$71,$T$81:$T$102,$Y76)),OFFSET(AF76,-1,0))</f>
        <v/>
      </c>
      <c r="AG76" s="1" t="str">
        <f ca="1">IF(OFFSET(AG76,-1,0)="",REPT("■",COUNTIFS($R$81:$R$102,AG$71,$T$81:$T$102,$Y76)),OFFSET(AG76,-1,0))</f>
        <v>■</v>
      </c>
      <c r="AH76" s="1" t="str">
        <f ca="1">IF(OFFSET(AH76,-1,0)="",REPT("■",COUNTIFS($R$81:$R$102,AH$71,$T$81:$T$102,$Y76)),OFFSET(AH76,-1,0))</f>
        <v>■</v>
      </c>
      <c r="AI76" s="1" t="str">
        <f ca="1">IF(OFFSET(AI76,-1,0)="",REPT("■",COUNTIFS($R$81:$R$102,AI$71,$T$81:$T$102,$Y76)),OFFSET(AI76,-1,0))</f>
        <v/>
      </c>
      <c r="AJ76" s="1" t="str">
        <f ca="1">IF(OFFSET(AJ76,-1,0)="",REPT("■",COUNTIFS($R$81:$R$102,AJ$71,$T$81:$T$102,$Y76)),OFFSET(AJ76,-1,0))</f>
        <v/>
      </c>
      <c r="AK76" s="1" t="str">
        <f ca="1">IF(OFFSET(AK76,-1,0)="",REPT("■",COUNTIFS($R$81:$R$102,AK$71,$T$81:$T$102,$Y76)),OFFSET(AK76,-1,0))</f>
        <v>■</v>
      </c>
      <c r="AL76" s="1" t="str">
        <f ca="1">IF(OFFSET(AL76,-1,0)="",REPT("■",COUNTIFS($R$81:$R$102,AL$71,$T$81:$T$102,$Y76)),OFFSET(AL76,-1,0))</f>
        <v/>
      </c>
      <c r="AM76" s="1" t="str">
        <f ca="1">IF(OFFSET(AM76,-1,0)="",REPT("■",COUNTIFS($R$81:$R$102,AM$71,$T$81:$T$102,$Y76)),OFFSET(AM76,-1,0))</f>
        <v>■</v>
      </c>
      <c r="AN76" s="1" t="str">
        <f ca="1">IF(OFFSET(AN76,-1,0)="",REPT("■",COUNTIFS($R$81:$R$102,AN$71,$T$81:$T$102,$Y76)),OFFSET(AN76,-1,0))</f>
        <v>■</v>
      </c>
      <c r="AO76" s="1" t="str">
        <f ca="1">IF(OFFSET(AO76,-1,0)="",REPT("■",COUNTIFS($R$81:$R$102,AO$71,$T$81:$T$102,$Y76)),OFFSET(AO76,-1,0))</f>
        <v/>
      </c>
      <c r="AP76" s="1" t="str">
        <f ca="1">IF(OFFSET(AP76,-1,0)="",REPT("■",COUNTIFS($R$81:$R$102,AP$71,$T$81:$T$102,$Y76)),OFFSET(AP76,-1,0))</f>
        <v/>
      </c>
      <c r="AQ76" s="1" t="str">
        <f ca="1">IF(OFFSET(AQ76,-1,0)="",REPT("■",COUNTIFS($R$81:$R$102,AQ$71,$T$81:$T$102,$Y76)),OFFSET(AQ76,-1,0))</f>
        <v/>
      </c>
      <c r="AR76" s="1" t="str">
        <f ca="1">IF(OFFSET(AR76,-1,0)="",REPT("■",COUNTIFS($R$81:$R$102,AR$71,$T$81:$T$102,$Y76)),OFFSET(AR76,-1,0))</f>
        <v/>
      </c>
      <c r="AS76" s="1" t="str">
        <f ca="1">IF(OFFSET(AS76,-1,0)="",REPT("■",COUNTIFS($R$81:$R$102,AS$71,$T$81:$T$102,$Y76)),OFFSET(AS76,-1,0))</f>
        <v/>
      </c>
      <c r="AT76" s="1" t="str">
        <f ca="1">IF(OFFSET(AT76,-1,0)="",REPT("■",COUNTIFS($R$81:$R$102,AT$71,$T$81:$T$102,$Y76)),OFFSET(AT76,-1,0))</f>
        <v>■</v>
      </c>
      <c r="AU76" s="1" t="str">
        <f ca="1">IF(OFFSET(AU76,-1,0)="",REPT("■",COUNTIFS($R$81:$R$102,AU$71,$T$81:$T$102,$Y76)),OFFSET(AU76,-1,0))</f>
        <v>■</v>
      </c>
      <c r="AW76">
        <v>6</v>
      </c>
      <c r="AX76">
        <v>1787</v>
      </c>
      <c r="AZ76" s="8" t="s">
        <v>136</v>
      </c>
      <c r="BC76">
        <f>MAX(AX71:AX85)</f>
        <v>2406</v>
      </c>
      <c r="BG76" s="8" t="s">
        <v>136</v>
      </c>
      <c r="BH76">
        <v>4</v>
      </c>
      <c r="BJ76">
        <f>MAX($AX$71:$AX$85)</f>
        <v>2406</v>
      </c>
      <c r="BL76" s="8"/>
    </row>
    <row r="77" spans="18:96" x14ac:dyDescent="0.2">
      <c r="R77" s="1">
        <v>32</v>
      </c>
      <c r="S77" s="1">
        <v>44</v>
      </c>
      <c r="T77" s="1">
        <v>36</v>
      </c>
      <c r="U77" s="1">
        <v>34</v>
      </c>
      <c r="V77" s="1">
        <v>43</v>
      </c>
      <c r="W77" s="1">
        <v>36</v>
      </c>
      <c r="X77" s="1"/>
      <c r="Y77" s="1">
        <f>IF(Y78+1&lt;=MAX($S$81:$T$102),Y78+1)</f>
        <v>1</v>
      </c>
      <c r="Z77" s="1" t="str">
        <f ca="1">IF(OFFSET(Z77,-1,0)="",REPT("■",COUNTIFS($R$81:$R$102,Z$71,$T$81:$T$102,$Y77)),OFFSET(Z77,-1,0))</f>
        <v/>
      </c>
      <c r="AA77" s="1" t="str">
        <f ca="1">IF(OFFSET(AA77,-1,0)="",REPT("■",COUNTIFS($R$81:$R$102,AA$71,$T$81:$T$102,$Y77)),OFFSET(AA77,-1,0))</f>
        <v/>
      </c>
      <c r="AB77" s="1" t="str">
        <f ca="1">IF(OFFSET(AB77,-1,0)="",REPT("■",COUNTIFS($R$81:$R$102,AB$71,$T$81:$T$102,$Y77)),OFFSET(AB77,-1,0))</f>
        <v/>
      </c>
      <c r="AC77" s="1" t="str">
        <f ca="1">IF(OFFSET(AC77,-1,0)="",REPT("■",COUNTIFS($R$81:$R$102,AC$71,$T$81:$T$102,$Y77)),OFFSET(AC77,-1,0))</f>
        <v>■</v>
      </c>
      <c r="AD77" s="1" t="str">
        <f ca="1">IF(OFFSET(AD77,-1,0)="",REPT("■",COUNTIFS($R$81:$R$102,AD$71,$T$81:$T$102,$Y77)),OFFSET(AD77,-1,0))</f>
        <v/>
      </c>
      <c r="AE77" s="1" t="str">
        <f ca="1">IF(OFFSET(AE77,-1,0)="",REPT("■",COUNTIFS($R$81:$R$102,AE$71,$T$81:$T$102,$Y77)),OFFSET(AE77,-1,0))</f>
        <v/>
      </c>
      <c r="AF77" s="1" t="str">
        <f ca="1">IF(OFFSET(AF77,-1,0)="",REPT("■",COUNTIFS($R$81:$R$102,AF$71,$T$81:$T$102,$Y77)),OFFSET(AF77,-1,0))</f>
        <v/>
      </c>
      <c r="AG77" s="1" t="str">
        <f ca="1">IF(OFFSET(AG77,-1,0)="",REPT("■",COUNTIFS($R$81:$R$102,AG$71,$T$81:$T$102,$Y77)),OFFSET(AG77,-1,0))</f>
        <v>■</v>
      </c>
      <c r="AH77" s="1" t="str">
        <f ca="1">IF(OFFSET(AH77,-1,0)="",REPT("■",COUNTIFS($R$81:$R$102,AH$71,$T$81:$T$102,$Y77)),OFFSET(AH77,-1,0))</f>
        <v>■</v>
      </c>
      <c r="AI77" s="1" t="str">
        <f ca="1">IF(OFFSET(AI77,-1,0)="",REPT("■",COUNTIFS($R$81:$R$102,AI$71,$T$81:$T$102,$Y77)),OFFSET(AI77,-1,0))</f>
        <v>■</v>
      </c>
      <c r="AJ77" s="1" t="str">
        <f ca="1">IF(OFFSET(AJ77,-1,0)="",REPT("■",COUNTIFS($R$81:$R$102,AJ$71,$T$81:$T$102,$Y77)),OFFSET(AJ77,-1,0))</f>
        <v>■</v>
      </c>
      <c r="AK77" s="1" t="str">
        <f ca="1">IF(OFFSET(AK77,-1,0)="",REPT("■",COUNTIFS($R$81:$R$102,AK$71,$T$81:$T$102,$Y77)),OFFSET(AK77,-1,0))</f>
        <v>■</v>
      </c>
      <c r="AL77" s="1" t="str">
        <f ca="1">IF(OFFSET(AL77,-1,0)="",REPT("■",COUNTIFS($R$81:$R$102,AL$71,$T$81:$T$102,$Y77)),OFFSET(AL77,-1,0))</f>
        <v>■</v>
      </c>
      <c r="AM77" s="1" t="str">
        <f ca="1">IF(OFFSET(AM77,-1,0)="",REPT("■",COUNTIFS($R$81:$R$102,AM$71,$T$81:$T$102,$Y77)),OFFSET(AM77,-1,0))</f>
        <v>■</v>
      </c>
      <c r="AN77" s="1" t="str">
        <f ca="1">IF(OFFSET(AN77,-1,0)="",REPT("■",COUNTIFS($R$81:$R$102,AN$71,$T$81:$T$102,$Y77)),OFFSET(AN77,-1,0))</f>
        <v>■</v>
      </c>
      <c r="AO77" s="1" t="str">
        <f ca="1">IF(OFFSET(AO77,-1,0)="",REPT("■",COUNTIFS($R$81:$R$102,AO$71,$T$81:$T$102,$Y77)),OFFSET(AO77,-1,0))</f>
        <v>■</v>
      </c>
      <c r="AP77" s="1" t="str">
        <f ca="1">IF(OFFSET(AP77,-1,0)="",REPT("■",COUNTIFS($R$81:$R$102,AP$71,$T$81:$T$102,$Y77)),OFFSET(AP77,-1,0))</f>
        <v/>
      </c>
      <c r="AQ77" s="1" t="str">
        <f ca="1">IF(OFFSET(AQ77,-1,0)="",REPT("■",COUNTIFS($R$81:$R$102,AQ$71,$T$81:$T$102,$Y77)),OFFSET(AQ77,-1,0))</f>
        <v>■</v>
      </c>
      <c r="AR77" s="1" t="str">
        <f ca="1">IF(OFFSET(AR77,-1,0)="",REPT("■",COUNTIFS($R$81:$R$102,AR$71,$T$81:$T$102,$Y77)),OFFSET(AR77,-1,0))</f>
        <v/>
      </c>
      <c r="AS77" s="1" t="str">
        <f ca="1">IF(OFFSET(AS77,-1,0)="",REPT("■",COUNTIFS($R$81:$R$102,AS$71,$T$81:$T$102,$Y77)),OFFSET(AS77,-1,0))</f>
        <v>■</v>
      </c>
      <c r="AT77" s="1" t="str">
        <f ca="1">IF(OFFSET(AT77,-1,0)="",REPT("■",COUNTIFS($R$81:$R$102,AT$71,$T$81:$T$102,$Y77)),OFFSET(AT77,-1,0))</f>
        <v>■</v>
      </c>
      <c r="AU77" s="1" t="str">
        <f ca="1">IF(OFFSET(AU77,-1,0)="",REPT("■",COUNTIFS($R$81:$R$102,AU$71,$T$81:$T$102,$Y77)),OFFSET(AU77,-1,0))</f>
        <v>■</v>
      </c>
      <c r="AW77">
        <v>7</v>
      </c>
      <c r="AX77">
        <v>1940</v>
      </c>
    </row>
    <row r="78" spans="18:96" x14ac:dyDescent="0.2">
      <c r="R78" s="1">
        <v>26</v>
      </c>
      <c r="S78" s="1">
        <v>38</v>
      </c>
      <c r="T78" s="1">
        <v>37</v>
      </c>
      <c r="U78" s="1">
        <v>30</v>
      </c>
      <c r="V78" s="1">
        <v>42</v>
      </c>
      <c r="W78" s="1">
        <v>33</v>
      </c>
      <c r="X78" s="1"/>
      <c r="Y78" s="1">
        <f>MIN($S$81:$T$102)</f>
        <v>0</v>
      </c>
      <c r="Z78" s="1">
        <f>MIN($R$68:$W$78)</f>
        <v>23</v>
      </c>
      <c r="AA78" s="1">
        <f>IF(Z78+1&lt;=MAX($R$68:$W$78),Z78+1)</f>
        <v>24</v>
      </c>
      <c r="AB78" s="1">
        <f>IF(AA78+1&lt;=MAX($R$68:$W$78),AA78+1)</f>
        <v>25</v>
      </c>
      <c r="AC78" s="1">
        <f>IF(AB78+1&lt;=MAX($R$68:$W$78),AB78+1)</f>
        <v>26</v>
      </c>
      <c r="AD78" s="1">
        <f>IF(AC78+1&lt;=MAX($R$68:$W$78),AC78+1)</f>
        <v>27</v>
      </c>
      <c r="AE78" s="1">
        <f>IF(AD78+1&lt;=MAX($R$68:$W$78),AD78+1)</f>
        <v>28</v>
      </c>
      <c r="AF78" s="1">
        <f>IF(AE78+1&lt;=MAX($R$68:$W$78),AE78+1)</f>
        <v>29</v>
      </c>
      <c r="AG78" s="1">
        <f>IF(AF78+1&lt;=MAX($R$68:$W$78),AF78+1)</f>
        <v>30</v>
      </c>
      <c r="AH78" s="1">
        <f>IF(AG78+1&lt;=MAX($R$68:$W$78),AG78+1)</f>
        <v>31</v>
      </c>
      <c r="AI78" s="1">
        <f>IF(AH78+1&lt;=MAX($R$68:$W$78),AH78+1)</f>
        <v>32</v>
      </c>
      <c r="AJ78" s="1">
        <f>IF(AI78+1&lt;=MAX($R$68:$W$78),AI78+1)</f>
        <v>33</v>
      </c>
      <c r="AK78" s="1">
        <f>IF(AJ78+1&lt;=MAX($R$68:$W$78),AJ78+1)</f>
        <v>34</v>
      </c>
      <c r="AL78" s="1">
        <f>IF(AK78+1&lt;=MAX($R$68:$W$78),AK78+1)</f>
        <v>35</v>
      </c>
      <c r="AM78" s="1">
        <f>IF(AL78+1&lt;=MAX($R$68:$W$78),AL78+1)</f>
        <v>36</v>
      </c>
      <c r="AN78" s="1">
        <f>IF(AM78+1&lt;=MAX($R$68:$W$78),AM78+1)</f>
        <v>37</v>
      </c>
      <c r="AO78" s="1">
        <f>IF(AN78+1&lt;=MAX($R$68:$W$78),AN78+1)</f>
        <v>38</v>
      </c>
      <c r="AP78" s="1">
        <f>IF(AO78+1&lt;=MAX($R$68:$W$78),AO78+1)</f>
        <v>39</v>
      </c>
      <c r="AQ78" s="1">
        <f>IF(AP78+1&lt;=MAX($R$68:$W$78),AP78+1)</f>
        <v>40</v>
      </c>
      <c r="AR78" s="1">
        <f>IF(AQ78+1&lt;=MAX($R$68:$W$78),AQ78+1)</f>
        <v>41</v>
      </c>
      <c r="AS78" s="1">
        <f>IF(AR78+1&lt;=MAX($R$68:$W$78),AR78+1)</f>
        <v>42</v>
      </c>
      <c r="AT78" s="1">
        <f>IF(AS78+1&lt;=MAX($R$68:$W$78),AS78+1)</f>
        <v>43</v>
      </c>
      <c r="AU78" s="1">
        <f>IF(AT78+1&lt;=MAX($R$68:$W$78),AT78+1)</f>
        <v>44</v>
      </c>
      <c r="AW78">
        <v>8</v>
      </c>
      <c r="AX78">
        <v>2038</v>
      </c>
    </row>
    <row r="79" spans="18:96" x14ac:dyDescent="0.2">
      <c r="AW79">
        <v>9</v>
      </c>
      <c r="AX79">
        <v>2047</v>
      </c>
      <c r="AZ79" s="8"/>
    </row>
    <row r="80" spans="18:96" x14ac:dyDescent="0.2">
      <c r="R80" s="5" t="s">
        <v>127</v>
      </c>
      <c r="S80" s="5" t="str">
        <f>R66</f>
        <v>Tionesta Ford Lincoln</v>
      </c>
      <c r="T80" s="5" t="str">
        <f>R73</f>
        <v>Sheffield Motors Inc</v>
      </c>
      <c r="AW80">
        <v>10</v>
      </c>
      <c r="AX80">
        <v>2054</v>
      </c>
    </row>
    <row r="81" spans="18:50" x14ac:dyDescent="0.2">
      <c r="R81">
        <f>MIN($R$68:$W$78)</f>
        <v>23</v>
      </c>
      <c r="S81">
        <f>COUNTIF($R$68:$W$71,R81)</f>
        <v>1</v>
      </c>
      <c r="T81">
        <f>COUNTIF($R$75:$W$78,R81)</f>
        <v>0</v>
      </c>
      <c r="AW81">
        <v>11</v>
      </c>
      <c r="AX81">
        <v>2097</v>
      </c>
    </row>
    <row r="82" spans="18:50" x14ac:dyDescent="0.2">
      <c r="R82">
        <f>IF(R81+1&lt;=MAX($R$68:$W$78),R81+1)</f>
        <v>24</v>
      </c>
      <c r="S82">
        <f>COUNTIF($R$68:$W$71,R82)</f>
        <v>0</v>
      </c>
      <c r="T82">
        <f>COUNTIF($R$75:$W$78,R82)</f>
        <v>0</v>
      </c>
      <c r="AW82">
        <v>12</v>
      </c>
      <c r="AX82">
        <v>2205</v>
      </c>
    </row>
    <row r="83" spans="18:50" x14ac:dyDescent="0.2">
      <c r="R83">
        <f>IF(R82+1&lt;=MAX($R$68:$W$78),R82+1)</f>
        <v>25</v>
      </c>
      <c r="S83">
        <f>COUNTIF($R$68:$W$71,R83)</f>
        <v>1</v>
      </c>
      <c r="T83">
        <f>COUNTIF($R$75:$W$78,R83)</f>
        <v>0</v>
      </c>
      <c r="AW83">
        <v>13</v>
      </c>
      <c r="AX83">
        <v>2287</v>
      </c>
    </row>
    <row r="84" spans="18:50" x14ac:dyDescent="0.2">
      <c r="R84">
        <f>IF(R83+1&lt;=MAX($R$68:$W$78),R83+1)</f>
        <v>26</v>
      </c>
      <c r="S84">
        <f>COUNTIF($R$68:$W$71,R84)</f>
        <v>1</v>
      </c>
      <c r="T84">
        <f>COUNTIF($R$75:$W$78,R84)</f>
        <v>1</v>
      </c>
      <c r="AW84">
        <v>14</v>
      </c>
      <c r="AX84">
        <v>2311</v>
      </c>
    </row>
    <row r="85" spans="18:50" x14ac:dyDescent="0.2">
      <c r="R85">
        <f>IF(R84+1&lt;=MAX($R$68:$W$78),R84+1)</f>
        <v>27</v>
      </c>
      <c r="S85">
        <f>COUNTIF($R$68:$W$71,R85)</f>
        <v>2</v>
      </c>
      <c r="T85">
        <f>COUNTIF($R$75:$W$78,R85)</f>
        <v>0</v>
      </c>
      <c r="AW85">
        <v>15</v>
      </c>
      <c r="AX85">
        <v>2406</v>
      </c>
    </row>
    <row r="86" spans="18:50" x14ac:dyDescent="0.2">
      <c r="R86">
        <f>IF(R85+1&lt;=MAX($R$68:$W$78),R85+1)</f>
        <v>28</v>
      </c>
      <c r="S86">
        <f>COUNTIF($R$68:$W$71,R86)</f>
        <v>2</v>
      </c>
      <c r="T86">
        <f>COUNTIF($R$75:$W$78,R86)</f>
        <v>0</v>
      </c>
    </row>
    <row r="87" spans="18:50" x14ac:dyDescent="0.2">
      <c r="R87">
        <f>IF(R86+1&lt;=MAX($R$68:$W$78),R86+1)</f>
        <v>29</v>
      </c>
      <c r="S87">
        <f>COUNTIF($R$68:$W$71,R87)</f>
        <v>1</v>
      </c>
      <c r="T87">
        <f>COUNTIF($R$75:$W$78,R87)</f>
        <v>0</v>
      </c>
      <c r="AW87" t="s">
        <v>139</v>
      </c>
    </row>
    <row r="88" spans="18:50" x14ac:dyDescent="0.2">
      <c r="R88">
        <f>IF(R87+1&lt;=MAX($R$68:$W$78),R87+1)</f>
        <v>30</v>
      </c>
      <c r="S88">
        <f>COUNTIF($R$68:$W$71,R88)</f>
        <v>2</v>
      </c>
      <c r="T88">
        <f>COUNTIF($R$75:$W$78,R88)</f>
        <v>2</v>
      </c>
    </row>
    <row r="89" spans="18:50" x14ac:dyDescent="0.2">
      <c r="R89">
        <f>IF(R88+1&lt;=MAX($R$68:$W$78),R88+1)</f>
        <v>31</v>
      </c>
      <c r="S89">
        <f>COUNTIF($R$68:$W$71,R89)</f>
        <v>1</v>
      </c>
      <c r="T89">
        <f>COUNTIF($R$75:$W$78,R89)</f>
        <v>3</v>
      </c>
    </row>
    <row r="90" spans="18:50" x14ac:dyDescent="0.2">
      <c r="R90">
        <f>IF(R89+1&lt;=MAX($R$68:$W$78),R89+1)</f>
        <v>32</v>
      </c>
      <c r="S90">
        <f>COUNTIF($R$68:$W$71,R90)</f>
        <v>4</v>
      </c>
      <c r="T90">
        <f>COUNTIF($R$75:$W$78,R90)</f>
        <v>1</v>
      </c>
    </row>
    <row r="91" spans="18:50" x14ac:dyDescent="0.2">
      <c r="R91">
        <f>IF(R90+1&lt;=MAX($R$68:$W$78),R90+1)</f>
        <v>33</v>
      </c>
      <c r="S91">
        <f>COUNTIF($R$68:$W$71,R91)</f>
        <v>2</v>
      </c>
      <c r="T91">
        <f>COUNTIF($R$75:$W$78,R91)</f>
        <v>1</v>
      </c>
    </row>
    <row r="92" spans="18:50" x14ac:dyDescent="0.2">
      <c r="R92">
        <f>IF(R91+1&lt;=MAX($R$68:$W$78),R91+1)</f>
        <v>34</v>
      </c>
      <c r="S92">
        <f>COUNTIF($R$68:$W$71,R92)</f>
        <v>0</v>
      </c>
      <c r="T92">
        <f>COUNTIF($R$75:$W$78,R92)</f>
        <v>2</v>
      </c>
    </row>
    <row r="93" spans="18:50" x14ac:dyDescent="0.2">
      <c r="R93">
        <f>IF(R92+1&lt;=MAX($R$68:$W$78),R92+1)</f>
        <v>35</v>
      </c>
      <c r="S93">
        <f>COUNTIF($R$68:$W$71,R93)</f>
        <v>3</v>
      </c>
      <c r="T93">
        <f>COUNTIF($R$75:$W$78,R93)</f>
        <v>1</v>
      </c>
    </row>
    <row r="94" spans="18:50" x14ac:dyDescent="0.2">
      <c r="R94">
        <f>IF(R93+1&lt;=MAX($R$68:$W$78),R93+1)</f>
        <v>36</v>
      </c>
      <c r="S94">
        <f>COUNTIF($R$68:$W$71,R94)</f>
        <v>2</v>
      </c>
      <c r="T94">
        <f>COUNTIF($R$75:$W$78,R94)</f>
        <v>3</v>
      </c>
    </row>
    <row r="95" spans="18:50" x14ac:dyDescent="0.2">
      <c r="R95">
        <f>IF(R94+1&lt;=MAX($R$68:$W$78),R94+1)</f>
        <v>37</v>
      </c>
      <c r="S95">
        <f>COUNTIF($R$68:$W$71,R95)</f>
        <v>1</v>
      </c>
      <c r="T95">
        <f>COUNTIF($R$75:$W$78,R95)</f>
        <v>3</v>
      </c>
    </row>
    <row r="96" spans="18:50" x14ac:dyDescent="0.2">
      <c r="R96">
        <f>IF(R95+1&lt;=MAX($R$68:$W$78),R95+1)</f>
        <v>38</v>
      </c>
      <c r="S96">
        <f>COUNTIF($R$68:$W$71,R96)</f>
        <v>0</v>
      </c>
      <c r="T96">
        <f>COUNTIF($R$75:$W$78,R96)</f>
        <v>1</v>
      </c>
    </row>
    <row r="97" spans="18:73" x14ac:dyDescent="0.2">
      <c r="R97">
        <f>IF(R96+1&lt;=MAX($R$68:$W$78),R96+1)</f>
        <v>39</v>
      </c>
      <c r="S97">
        <f>COUNTIF($R$68:$W$71,R97)</f>
        <v>1</v>
      </c>
      <c r="T97">
        <f>COUNTIF($R$75:$W$78,R97)</f>
        <v>0</v>
      </c>
    </row>
    <row r="98" spans="18:73" x14ac:dyDescent="0.2">
      <c r="R98">
        <f>IF(R97+1&lt;=MAX($R$68:$W$78),R97+1)</f>
        <v>40</v>
      </c>
      <c r="S98">
        <f>COUNTIF($R$68:$W$71,R98)</f>
        <v>0</v>
      </c>
      <c r="T98">
        <f>COUNTIF($R$75:$W$78,R98)</f>
        <v>1</v>
      </c>
    </row>
    <row r="99" spans="18:73" x14ac:dyDescent="0.2">
      <c r="R99">
        <f>IF(R98+1&lt;=MAX($R$68:$W$78),R98+1)</f>
        <v>41</v>
      </c>
      <c r="S99">
        <f>COUNTIF($R$68:$W$71,R99)</f>
        <v>0</v>
      </c>
      <c r="T99">
        <f>COUNTIF($R$75:$W$78,R99)</f>
        <v>0</v>
      </c>
    </row>
    <row r="100" spans="18:73" x14ac:dyDescent="0.2">
      <c r="R100">
        <f>IF(R99+1&lt;=MAX($R$68:$W$78),R99+1)</f>
        <v>42</v>
      </c>
      <c r="S100">
        <f>COUNTIF($R$68:$W$71,R100)</f>
        <v>0</v>
      </c>
      <c r="T100">
        <f>COUNTIF($R$75:$W$78,R100)</f>
        <v>1</v>
      </c>
      <c r="BU100" t="s">
        <v>146</v>
      </c>
    </row>
    <row r="101" spans="18:73" x14ac:dyDescent="0.2">
      <c r="R101">
        <f>IF(R100+1&lt;=MAX($R$68:$W$78),R100+1)</f>
        <v>43</v>
      </c>
      <c r="S101">
        <f>COUNTIF($R$68:$W$71,R101)</f>
        <v>0</v>
      </c>
      <c r="T101">
        <f>COUNTIF($R$75:$W$78,R101)</f>
        <v>2</v>
      </c>
    </row>
    <row r="102" spans="18:73" x14ac:dyDescent="0.2">
      <c r="R102">
        <f>IF(R101+1&lt;=MAX($R$68:$W$78),R101+1)</f>
        <v>44</v>
      </c>
      <c r="S102">
        <f>COUNTIF($R$68:$W$71,R102)</f>
        <v>0</v>
      </c>
      <c r="T102">
        <f>COUNTIF($R$75:$W$78,R102)</f>
        <v>2</v>
      </c>
    </row>
    <row r="116" spans="49:108" x14ac:dyDescent="0.2">
      <c r="AW116">
        <v>23</v>
      </c>
      <c r="AX116">
        <f t="shared" ref="AX116" si="4">($BA$70+1)*(AW116/100)</f>
        <v>3.68</v>
      </c>
      <c r="AY116" t="e">
        <f>VLOOKUP(AX116,$AW$71:$AX$85,2,FALSE)</f>
        <v>#N/A</v>
      </c>
    </row>
    <row r="117" spans="49:108" x14ac:dyDescent="0.2">
      <c r="AX117">
        <f>ROUNDDOWN(AX116,0)</f>
        <v>3</v>
      </c>
      <c r="AY117">
        <f>VLOOKUP(AX117,$AW$71:$AX$85,2,FALSE)</f>
        <v>1637</v>
      </c>
    </row>
    <row r="118" spans="49:108" x14ac:dyDescent="0.2">
      <c r="AX118">
        <f>MOD(AX116,1)</f>
        <v>0.68000000000000016</v>
      </c>
      <c r="AY118" s="19">
        <f>SUM(AY117,AX118*(AY119-AY117))</f>
        <v>1694.1200000000001</v>
      </c>
      <c r="DD118" t="s">
        <v>167</v>
      </c>
    </row>
    <row r="119" spans="49:108" x14ac:dyDescent="0.2">
      <c r="AX119">
        <f>ROUNDUP(AX116,0)</f>
        <v>4</v>
      </c>
      <c r="AY119">
        <f>VLOOKUP(AX119,$AW$71:$AX$85,2,FALSE)</f>
        <v>1721</v>
      </c>
    </row>
    <row r="121" spans="49:108" x14ac:dyDescent="0.2">
      <c r="AW121" t="s">
        <v>140</v>
      </c>
    </row>
    <row r="165" spans="59:67" x14ac:dyDescent="0.2">
      <c r="BJ165" t="s">
        <v>138</v>
      </c>
      <c r="BO165" t="s">
        <v>137</v>
      </c>
    </row>
    <row r="166" spans="59:67" x14ac:dyDescent="0.2">
      <c r="BG166" s="8" t="s">
        <v>132</v>
      </c>
      <c r="BH166">
        <v>0</v>
      </c>
      <c r="BJ166">
        <f>MIN($AX$71:$AX$85)</f>
        <v>1460</v>
      </c>
      <c r="BL166" s="8" t="s">
        <v>132</v>
      </c>
      <c r="BM166">
        <v>0</v>
      </c>
      <c r="BN166">
        <f>_xlfn.QUARTILE.INC($AW$71:$AW$85,BM166)</f>
        <v>1</v>
      </c>
      <c r="BO166">
        <f>_xlfn.QUARTILE.INC($AX$71:$AX$85,BM166)</f>
        <v>1460</v>
      </c>
    </row>
    <row r="167" spans="59:67" x14ac:dyDescent="0.2">
      <c r="BG167" s="8" t="s">
        <v>133</v>
      </c>
      <c r="BH167">
        <v>1</v>
      </c>
      <c r="BI167">
        <f>_xlfn.QUARTILE.EXC($AW$71:$AW$85,BH167)</f>
        <v>4</v>
      </c>
      <c r="BJ167">
        <f>_xlfn.QUARTILE.EXC($AX$71:$AX$85,BH167)</f>
        <v>1721</v>
      </c>
      <c r="BL167" s="8" t="s">
        <v>133</v>
      </c>
      <c r="BM167">
        <v>1</v>
      </c>
      <c r="BN167">
        <f t="shared" ref="BN167:BN170" si="5">_xlfn.QUARTILE.INC($AW$71:$AW$85,BM167)</f>
        <v>4.5</v>
      </c>
      <c r="BO167">
        <f>_xlfn.QUARTILE.INC($AX$71:$AX$85,BM167)</f>
        <v>1739.5</v>
      </c>
    </row>
    <row r="168" spans="59:67" x14ac:dyDescent="0.2">
      <c r="BG168" s="8" t="s">
        <v>134</v>
      </c>
      <c r="BH168">
        <v>2</v>
      </c>
      <c r="BI168">
        <f>_xlfn.QUARTILE.EXC($AW$71:$AW$85,BH168)</f>
        <v>8</v>
      </c>
      <c r="BJ168">
        <f>_xlfn.QUARTILE.EXC($AX$71:$AX$85,BH168)</f>
        <v>2038</v>
      </c>
      <c r="BL168" s="8" t="s">
        <v>134</v>
      </c>
      <c r="BM168">
        <v>2</v>
      </c>
      <c r="BN168">
        <f t="shared" si="5"/>
        <v>8</v>
      </c>
      <c r="BO168">
        <f t="shared" ref="BO168:BO170" si="6">_xlfn.QUARTILE.INC($AX$71:$AX$85,BM168)</f>
        <v>2038</v>
      </c>
    </row>
    <row r="169" spans="59:67" x14ac:dyDescent="0.2">
      <c r="BG169" s="8" t="s">
        <v>135</v>
      </c>
      <c r="BH169">
        <v>3</v>
      </c>
      <c r="BI169">
        <f>_xlfn.QUARTILE.EXC($AW$71:$AW$85,BH169)</f>
        <v>12</v>
      </c>
      <c r="BJ169">
        <f>_xlfn.QUARTILE.EXC($AX$71:$AX$85,BH169)</f>
        <v>2205</v>
      </c>
      <c r="BL169" s="8" t="s">
        <v>135</v>
      </c>
      <c r="BM169">
        <v>3</v>
      </c>
      <c r="BN169">
        <f t="shared" si="5"/>
        <v>11.5</v>
      </c>
      <c r="BO169">
        <f t="shared" si="6"/>
        <v>2151</v>
      </c>
    </row>
    <row r="170" spans="59:67" x14ac:dyDescent="0.2">
      <c r="BG170" s="8" t="s">
        <v>136</v>
      </c>
      <c r="BH170">
        <v>4</v>
      </c>
      <c r="BJ170">
        <f>MAX($AX$71:$AX$85)</f>
        <v>2406</v>
      </c>
      <c r="BL170" s="8" t="s">
        <v>136</v>
      </c>
      <c r="BM170">
        <v>4</v>
      </c>
      <c r="BN170">
        <f t="shared" si="5"/>
        <v>15</v>
      </c>
      <c r="BO170">
        <f t="shared" si="6"/>
        <v>2406</v>
      </c>
    </row>
  </sheetData>
  <sortState xmlns:xlrd2="http://schemas.microsoft.com/office/spreadsheetml/2017/richdata2" ref="AX71:AX84">
    <sortCondition ref="AX71"/>
  </sortState>
  <mergeCells count="4">
    <mergeCell ref="R66:W66"/>
    <mergeCell ref="R73:W73"/>
    <mergeCell ref="Y66:AU66"/>
    <mergeCell ref="Y73:AU73"/>
  </mergeCells>
  <phoneticPr fontId="3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2F7A88-21C9-4F41-9AD4-9CC22E3A02B5}">
  <dimension ref="C1:IR33"/>
  <sheetViews>
    <sheetView topLeftCell="ET1" workbookViewId="0">
      <selection activeCell="ET1" sqref="ET1"/>
    </sheetView>
  </sheetViews>
  <sheetFormatPr defaultRowHeight="12" x14ac:dyDescent="0.2"/>
  <sheetData>
    <row r="1" spans="18:252" x14ac:dyDescent="0.2">
      <c r="R1" t="s">
        <v>175</v>
      </c>
      <c r="T1" t="s">
        <v>176</v>
      </c>
      <c r="U1" t="s">
        <v>177</v>
      </c>
      <c r="V1" t="s">
        <v>178</v>
      </c>
      <c r="AI1" t="s">
        <v>183</v>
      </c>
      <c r="AV1" t="s">
        <v>179</v>
      </c>
      <c r="BM1" t="s">
        <v>180</v>
      </c>
      <c r="BO1" t="s">
        <v>181</v>
      </c>
      <c r="CD1" t="s">
        <v>182</v>
      </c>
      <c r="CU1" t="s">
        <v>184</v>
      </c>
      <c r="CX1" t="s">
        <v>201</v>
      </c>
      <c r="DL1" t="s">
        <v>185</v>
      </c>
      <c r="DN1" t="s">
        <v>200</v>
      </c>
      <c r="EC1" t="s">
        <v>186</v>
      </c>
      <c r="EF1" t="s">
        <v>198</v>
      </c>
      <c r="ET1" t="s">
        <v>187</v>
      </c>
      <c r="EW1" t="s">
        <v>202</v>
      </c>
      <c r="FK1" t="s">
        <v>188</v>
      </c>
      <c r="GB1" t="s">
        <v>168</v>
      </c>
      <c r="GS1" t="s">
        <v>189</v>
      </c>
      <c r="HJ1" t="s">
        <v>190</v>
      </c>
      <c r="HL1" t="s">
        <v>191</v>
      </c>
      <c r="HN1" t="s">
        <v>192</v>
      </c>
      <c r="IA1" t="s">
        <v>193</v>
      </c>
    </row>
    <row r="2" spans="18:252" x14ac:dyDescent="0.2">
      <c r="IR2" t="s">
        <v>196</v>
      </c>
    </row>
    <row r="9" spans="18:252" x14ac:dyDescent="0.2">
      <c r="IA9" t="s">
        <v>194</v>
      </c>
    </row>
    <row r="17" spans="3:7" x14ac:dyDescent="0.2">
      <c r="C17" s="8" t="s">
        <v>184</v>
      </c>
      <c r="D17" t="s">
        <v>201</v>
      </c>
      <c r="G17" t="s">
        <v>204</v>
      </c>
    </row>
    <row r="18" spans="3:7" x14ac:dyDescent="0.2">
      <c r="C18" s="8" t="s">
        <v>187</v>
      </c>
      <c r="D18" t="s">
        <v>202</v>
      </c>
      <c r="G18" t="s">
        <v>205</v>
      </c>
    </row>
    <row r="19" spans="3:7" x14ac:dyDescent="0.2">
      <c r="C19" s="8" t="s">
        <v>186</v>
      </c>
      <c r="D19" t="s">
        <v>198</v>
      </c>
    </row>
    <row r="20" spans="3:7" x14ac:dyDescent="0.2">
      <c r="C20" s="8" t="s">
        <v>188</v>
      </c>
      <c r="D20" t="s">
        <v>199</v>
      </c>
    </row>
    <row r="21" spans="3:7" x14ac:dyDescent="0.2">
      <c r="C21" s="8" t="s">
        <v>203</v>
      </c>
      <c r="D21" t="s">
        <v>200</v>
      </c>
    </row>
    <row r="33" spans="235:235" x14ac:dyDescent="0.2">
      <c r="IA33" t="s">
        <v>195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6AACB2-1C2F-4446-8C95-5813E6704394}">
  <dimension ref="A1:P181"/>
  <sheetViews>
    <sheetView workbookViewId="0">
      <selection activeCell="K21" sqref="K21"/>
    </sheetView>
  </sheetViews>
  <sheetFormatPr defaultRowHeight="12" x14ac:dyDescent="0.2"/>
  <cols>
    <col min="2" max="2" width="10" bestFit="1" customWidth="1"/>
    <col min="3" max="3" width="10" customWidth="1"/>
    <col min="4" max="4" width="13.42578125" customWidth="1"/>
    <col min="5" max="5" width="10.140625" customWidth="1"/>
    <col min="11" max="11" width="11.5703125" bestFit="1" customWidth="1"/>
    <col min="12" max="16" width="8.28515625" customWidth="1"/>
    <col min="17" max="30" width="6.140625" bestFit="1" customWidth="1"/>
    <col min="31" max="189" width="7.5703125" bestFit="1" customWidth="1"/>
    <col min="190" max="190" width="11.42578125" bestFit="1" customWidth="1"/>
  </cols>
  <sheetData>
    <row r="1" spans="1:11" x14ac:dyDescent="0.2">
      <c r="A1" t="s">
        <v>142</v>
      </c>
      <c r="B1" t="s">
        <v>107</v>
      </c>
      <c r="C1" t="s">
        <v>48</v>
      </c>
      <c r="D1" t="s">
        <v>143</v>
      </c>
      <c r="E1" t="s">
        <v>144</v>
      </c>
      <c r="G1" s="5" t="s">
        <v>145</v>
      </c>
      <c r="K1" s="5" t="s">
        <v>160</v>
      </c>
    </row>
    <row r="2" spans="1:11" x14ac:dyDescent="0.2">
      <c r="A2">
        <v>21</v>
      </c>
      <c r="B2" s="25">
        <v>1387</v>
      </c>
      <c r="C2" t="s">
        <v>54</v>
      </c>
      <c r="D2" t="s">
        <v>58</v>
      </c>
      <c r="E2">
        <v>0</v>
      </c>
    </row>
    <row r="3" spans="1:11" x14ac:dyDescent="0.2">
      <c r="A3">
        <v>23</v>
      </c>
      <c r="B3" s="25">
        <v>1754</v>
      </c>
      <c r="C3" t="s">
        <v>53</v>
      </c>
      <c r="D3" t="s">
        <v>59</v>
      </c>
      <c r="E3">
        <v>1</v>
      </c>
    </row>
    <row r="4" spans="1:11" x14ac:dyDescent="0.2">
      <c r="A4">
        <v>24</v>
      </c>
      <c r="B4" s="25">
        <v>1817</v>
      </c>
      <c r="C4" t="s">
        <v>53</v>
      </c>
      <c r="D4" t="s">
        <v>62</v>
      </c>
      <c r="E4">
        <v>1</v>
      </c>
    </row>
    <row r="5" spans="1:11" x14ac:dyDescent="0.2">
      <c r="A5">
        <v>25</v>
      </c>
      <c r="B5" s="25">
        <v>1040</v>
      </c>
      <c r="C5" t="s">
        <v>53</v>
      </c>
      <c r="D5" t="s">
        <v>60</v>
      </c>
      <c r="E5">
        <v>0</v>
      </c>
    </row>
    <row r="6" spans="1:11" x14ac:dyDescent="0.2">
      <c r="A6">
        <v>26</v>
      </c>
      <c r="B6" s="25">
        <v>1273</v>
      </c>
      <c r="C6" t="s">
        <v>51</v>
      </c>
      <c r="D6" t="s">
        <v>58</v>
      </c>
      <c r="E6">
        <v>1</v>
      </c>
    </row>
    <row r="7" spans="1:11" x14ac:dyDescent="0.2">
      <c r="A7">
        <v>27</v>
      </c>
      <c r="B7" s="25">
        <v>1529</v>
      </c>
      <c r="C7" t="s">
        <v>53</v>
      </c>
      <c r="D7" t="s">
        <v>58</v>
      </c>
      <c r="E7">
        <v>1</v>
      </c>
    </row>
    <row r="8" spans="1:11" x14ac:dyDescent="0.2">
      <c r="A8">
        <v>27</v>
      </c>
      <c r="B8" s="25">
        <v>3082</v>
      </c>
      <c r="C8" t="s">
        <v>51</v>
      </c>
      <c r="D8" t="s">
        <v>61</v>
      </c>
      <c r="E8">
        <v>0</v>
      </c>
    </row>
    <row r="9" spans="1:11" x14ac:dyDescent="0.2">
      <c r="A9">
        <v>28</v>
      </c>
      <c r="B9" s="25">
        <v>1951</v>
      </c>
      <c r="C9" t="s">
        <v>51</v>
      </c>
      <c r="D9" t="s">
        <v>59</v>
      </c>
      <c r="E9">
        <v>1</v>
      </c>
    </row>
    <row r="10" spans="1:11" x14ac:dyDescent="0.2">
      <c r="A10">
        <v>28</v>
      </c>
      <c r="B10" s="25">
        <v>2692</v>
      </c>
      <c r="C10" t="s">
        <v>54</v>
      </c>
      <c r="D10" t="s">
        <v>60</v>
      </c>
      <c r="E10">
        <v>0</v>
      </c>
    </row>
    <row r="11" spans="1:11" x14ac:dyDescent="0.2">
      <c r="A11">
        <v>29</v>
      </c>
      <c r="B11" s="25">
        <v>1342</v>
      </c>
      <c r="C11" t="s">
        <v>51</v>
      </c>
      <c r="D11" t="s">
        <v>58</v>
      </c>
      <c r="E11">
        <v>2</v>
      </c>
    </row>
    <row r="12" spans="1:11" x14ac:dyDescent="0.2">
      <c r="A12">
        <v>29</v>
      </c>
      <c r="B12" s="25">
        <v>1206</v>
      </c>
      <c r="C12" t="s">
        <v>53</v>
      </c>
      <c r="D12" t="s">
        <v>58</v>
      </c>
      <c r="E12">
        <v>0</v>
      </c>
    </row>
    <row r="13" spans="1:11" x14ac:dyDescent="0.2">
      <c r="A13">
        <v>30</v>
      </c>
      <c r="B13" s="25">
        <v>443</v>
      </c>
      <c r="C13" t="s">
        <v>51</v>
      </c>
      <c r="D13" t="s">
        <v>58</v>
      </c>
      <c r="E13">
        <v>3</v>
      </c>
    </row>
    <row r="14" spans="1:11" x14ac:dyDescent="0.2">
      <c r="A14">
        <v>30</v>
      </c>
      <c r="B14" s="25">
        <v>1621</v>
      </c>
      <c r="C14" t="s">
        <v>53</v>
      </c>
      <c r="D14" t="s">
        <v>61</v>
      </c>
      <c r="E14">
        <v>1</v>
      </c>
    </row>
    <row r="15" spans="1:11" x14ac:dyDescent="0.2">
      <c r="A15">
        <v>30</v>
      </c>
      <c r="B15" s="25">
        <v>754</v>
      </c>
      <c r="C15" t="s">
        <v>52</v>
      </c>
      <c r="D15" t="s">
        <v>58</v>
      </c>
      <c r="E15">
        <v>2</v>
      </c>
    </row>
    <row r="16" spans="1:11" x14ac:dyDescent="0.2">
      <c r="A16">
        <v>31</v>
      </c>
      <c r="B16" s="25">
        <v>1174</v>
      </c>
      <c r="C16" t="s">
        <v>51</v>
      </c>
      <c r="D16" t="s">
        <v>61</v>
      </c>
      <c r="E16">
        <v>0</v>
      </c>
    </row>
    <row r="17" spans="1:16" x14ac:dyDescent="0.2">
      <c r="A17">
        <v>31</v>
      </c>
      <c r="B17" s="25">
        <v>2415</v>
      </c>
      <c r="C17" t="s">
        <v>51</v>
      </c>
      <c r="D17" t="s">
        <v>58</v>
      </c>
      <c r="E17">
        <v>0</v>
      </c>
    </row>
    <row r="18" spans="1:16" x14ac:dyDescent="0.2">
      <c r="A18">
        <v>31</v>
      </c>
      <c r="B18" s="25">
        <v>1412</v>
      </c>
      <c r="C18" t="s">
        <v>53</v>
      </c>
      <c r="D18" t="s">
        <v>58</v>
      </c>
      <c r="E18">
        <v>1</v>
      </c>
    </row>
    <row r="19" spans="1:16" x14ac:dyDescent="0.2">
      <c r="A19">
        <v>31</v>
      </c>
      <c r="B19" s="25">
        <v>870</v>
      </c>
      <c r="C19" t="s">
        <v>54</v>
      </c>
      <c r="D19" t="s">
        <v>58</v>
      </c>
      <c r="E19">
        <v>1</v>
      </c>
    </row>
    <row r="20" spans="1:16" x14ac:dyDescent="0.2">
      <c r="A20">
        <v>31</v>
      </c>
      <c r="B20" s="25">
        <v>1809</v>
      </c>
      <c r="C20" t="s">
        <v>54</v>
      </c>
      <c r="D20" t="s">
        <v>58</v>
      </c>
      <c r="E20">
        <v>1</v>
      </c>
    </row>
    <row r="21" spans="1:16" x14ac:dyDescent="0.2">
      <c r="A21">
        <v>32</v>
      </c>
      <c r="B21" s="25">
        <v>2207</v>
      </c>
      <c r="C21" t="s">
        <v>53</v>
      </c>
      <c r="D21" t="s">
        <v>60</v>
      </c>
      <c r="E21">
        <v>0</v>
      </c>
      <c r="K21" s="5" t="s">
        <v>170</v>
      </c>
    </row>
    <row r="22" spans="1:16" x14ac:dyDescent="0.2">
      <c r="A22">
        <v>32</v>
      </c>
      <c r="B22" s="25">
        <v>1546</v>
      </c>
      <c r="C22" t="s">
        <v>53</v>
      </c>
      <c r="D22" t="s">
        <v>61</v>
      </c>
      <c r="E22">
        <v>3</v>
      </c>
      <c r="K22" s="5" t="s">
        <v>171</v>
      </c>
    </row>
    <row r="23" spans="1:16" x14ac:dyDescent="0.2">
      <c r="A23">
        <v>32</v>
      </c>
      <c r="B23" s="25">
        <v>2252</v>
      </c>
      <c r="C23" t="s">
        <v>54</v>
      </c>
      <c r="D23" t="s">
        <v>59</v>
      </c>
      <c r="E23">
        <v>0</v>
      </c>
      <c r="K23" s="5" t="s">
        <v>172</v>
      </c>
      <c r="L23" s="14" t="s">
        <v>51</v>
      </c>
      <c r="M23" s="14" t="s">
        <v>52</v>
      </c>
      <c r="N23" s="14" t="s">
        <v>53</v>
      </c>
      <c r="O23" s="14" t="s">
        <v>54</v>
      </c>
      <c r="P23" s="11" t="s">
        <v>63</v>
      </c>
    </row>
    <row r="24" spans="1:16" x14ac:dyDescent="0.2">
      <c r="A24">
        <v>32</v>
      </c>
      <c r="B24" s="25">
        <v>2148</v>
      </c>
      <c r="C24" t="s">
        <v>54</v>
      </c>
      <c r="D24" t="s">
        <v>59</v>
      </c>
      <c r="E24">
        <v>2</v>
      </c>
      <c r="K24" s="26" t="s">
        <v>173</v>
      </c>
      <c r="L24" s="1">
        <f>COUNTIFS(tApplewood[Location],L$23,tApplewood[Profit],"&gt;"&amp;MEDIAN(tApplewood[Profit]))</f>
        <v>25</v>
      </c>
      <c r="M24" s="1">
        <f>COUNTIFS(tApplewood[Location],M$23,tApplewood[Profit],"&gt;"&amp;MEDIAN(tApplewood[Profit]))</f>
        <v>20</v>
      </c>
      <c r="N24" s="1">
        <f>COUNTIFS(tApplewood[Location],N$23,tApplewood[Profit],"&gt;"&amp;MEDIAN(tApplewood[Profit]))</f>
        <v>19</v>
      </c>
      <c r="O24" s="1">
        <f>COUNTIFS(tApplewood[Location],O$23,tApplewood[Profit],"&gt;"&amp;MEDIAN(tApplewood[Profit]))</f>
        <v>26</v>
      </c>
      <c r="P24" s="8">
        <f>SUM(L24:O24)</f>
        <v>90</v>
      </c>
    </row>
    <row r="25" spans="1:16" x14ac:dyDescent="0.2">
      <c r="A25">
        <v>33</v>
      </c>
      <c r="B25" s="25">
        <v>1889</v>
      </c>
      <c r="C25" t="s">
        <v>52</v>
      </c>
      <c r="D25" t="s">
        <v>59</v>
      </c>
      <c r="E25">
        <v>1</v>
      </c>
      <c r="K25" s="26" t="s">
        <v>174</v>
      </c>
      <c r="L25" s="29">
        <f>COUNTIFS(tApplewood[Location],L$23,tApplewood[Profit],"&lt;"&amp;MEDIAN(tApplewood[Profit]))</f>
        <v>27</v>
      </c>
      <c r="M25" s="29">
        <f>COUNTIFS(tApplewood[Location],M$23,tApplewood[Profit],"&lt;"&amp;MEDIAN(tApplewood[Profit]))</f>
        <v>20</v>
      </c>
      <c r="N25" s="29">
        <f>COUNTIFS(tApplewood[Location],N$23,tApplewood[Profit],"&lt;"&amp;MEDIAN(tApplewood[Profit]))</f>
        <v>26</v>
      </c>
      <c r="O25" s="29">
        <f>COUNTIFS(tApplewood[Location],O$23,tApplewood[Profit],"&lt;"&amp;MEDIAN(tApplewood[Profit]))</f>
        <v>17</v>
      </c>
      <c r="P25" s="28">
        <f>SUM(L25:O25)</f>
        <v>90</v>
      </c>
    </row>
    <row r="26" spans="1:16" x14ac:dyDescent="0.2">
      <c r="A26">
        <v>33</v>
      </c>
      <c r="B26" s="25">
        <v>1428</v>
      </c>
      <c r="C26" t="s">
        <v>51</v>
      </c>
      <c r="D26" t="s">
        <v>59</v>
      </c>
      <c r="E26">
        <v>2</v>
      </c>
      <c r="K26" s="27" t="s">
        <v>63</v>
      </c>
      <c r="L26" s="1">
        <f>SUM(L24:L25)</f>
        <v>52</v>
      </c>
      <c r="M26" s="1">
        <f>SUM(M24:M25)</f>
        <v>40</v>
      </c>
      <c r="N26" s="1">
        <f>SUM(N24:N25)</f>
        <v>45</v>
      </c>
      <c r="O26" s="1">
        <f>SUM(O24:O25)</f>
        <v>43</v>
      </c>
      <c r="P26" s="8">
        <f>SUM(L26:O26)</f>
        <v>180</v>
      </c>
    </row>
    <row r="27" spans="1:16" x14ac:dyDescent="0.2">
      <c r="A27">
        <v>34</v>
      </c>
      <c r="B27" s="25">
        <v>1320</v>
      </c>
      <c r="C27" t="s">
        <v>54</v>
      </c>
      <c r="D27" t="s">
        <v>58</v>
      </c>
      <c r="E27">
        <v>1</v>
      </c>
    </row>
    <row r="28" spans="1:16" x14ac:dyDescent="0.2">
      <c r="A28">
        <v>34</v>
      </c>
      <c r="B28" s="25">
        <v>1166</v>
      </c>
      <c r="C28" t="s">
        <v>52</v>
      </c>
      <c r="D28" t="s">
        <v>58</v>
      </c>
      <c r="E28">
        <v>1</v>
      </c>
    </row>
    <row r="29" spans="1:16" x14ac:dyDescent="0.2">
      <c r="A29">
        <v>34</v>
      </c>
      <c r="B29" s="25">
        <v>2265</v>
      </c>
      <c r="C29" t="s">
        <v>52</v>
      </c>
      <c r="D29" t="s">
        <v>58</v>
      </c>
      <c r="E29">
        <v>0</v>
      </c>
    </row>
    <row r="30" spans="1:16" x14ac:dyDescent="0.2">
      <c r="A30">
        <v>35</v>
      </c>
      <c r="B30" s="25">
        <v>1919</v>
      </c>
      <c r="C30" t="s">
        <v>54</v>
      </c>
      <c r="D30" t="s">
        <v>59</v>
      </c>
      <c r="E30">
        <v>1</v>
      </c>
    </row>
    <row r="31" spans="1:16" x14ac:dyDescent="0.2">
      <c r="A31">
        <v>35</v>
      </c>
      <c r="B31" s="25">
        <v>1323</v>
      </c>
      <c r="C31" t="s">
        <v>52</v>
      </c>
      <c r="D31" t="s">
        <v>58</v>
      </c>
      <c r="E31">
        <v>2</v>
      </c>
    </row>
    <row r="32" spans="1:16" x14ac:dyDescent="0.2">
      <c r="A32">
        <v>35</v>
      </c>
      <c r="B32" s="25">
        <v>1761</v>
      </c>
      <c r="C32" t="s">
        <v>51</v>
      </c>
      <c r="D32" t="s">
        <v>58</v>
      </c>
      <c r="E32">
        <v>1</v>
      </c>
    </row>
    <row r="33" spans="1:9" x14ac:dyDescent="0.2">
      <c r="A33">
        <v>36</v>
      </c>
      <c r="B33" s="25">
        <v>2357</v>
      </c>
      <c r="C33" t="s">
        <v>51</v>
      </c>
      <c r="D33" t="s">
        <v>59</v>
      </c>
      <c r="E33">
        <v>2</v>
      </c>
    </row>
    <row r="34" spans="1:9" x14ac:dyDescent="0.2">
      <c r="A34">
        <v>36</v>
      </c>
      <c r="B34" s="25">
        <v>2866</v>
      </c>
      <c r="C34" t="s">
        <v>51</v>
      </c>
      <c r="D34" t="s">
        <v>58</v>
      </c>
      <c r="E34">
        <v>1</v>
      </c>
    </row>
    <row r="35" spans="1:9" x14ac:dyDescent="0.2">
      <c r="A35">
        <v>37</v>
      </c>
      <c r="B35" s="25">
        <v>1464</v>
      </c>
      <c r="C35" t="s">
        <v>52</v>
      </c>
      <c r="D35" t="s">
        <v>58</v>
      </c>
      <c r="E35">
        <v>3</v>
      </c>
      <c r="H35" s="8" t="s">
        <v>148</v>
      </c>
      <c r="I35" s="20">
        <f>I36-1.5*(I38-I36)</f>
        <v>20.875</v>
      </c>
    </row>
    <row r="36" spans="1:9" x14ac:dyDescent="0.2">
      <c r="A36">
        <v>37</v>
      </c>
      <c r="B36" s="25">
        <v>1761</v>
      </c>
      <c r="C36" t="s">
        <v>52</v>
      </c>
      <c r="D36" t="s">
        <v>59</v>
      </c>
      <c r="E36">
        <v>1</v>
      </c>
      <c r="H36">
        <v>1</v>
      </c>
      <c r="I36" s="20">
        <f>_xlfn.QUARTILE.EXC(tApplewood[Age],H36)</f>
        <v>40</v>
      </c>
    </row>
    <row r="37" spans="1:9" x14ac:dyDescent="0.2">
      <c r="A37">
        <v>37</v>
      </c>
      <c r="B37" s="25">
        <v>1626</v>
      </c>
      <c r="C37" t="s">
        <v>54</v>
      </c>
      <c r="D37" t="s">
        <v>60</v>
      </c>
      <c r="E37">
        <v>4</v>
      </c>
      <c r="H37">
        <v>2</v>
      </c>
      <c r="I37" s="20">
        <f>_xlfn.QUARTILE.EXC(tApplewood[Age],H37)</f>
        <v>46</v>
      </c>
    </row>
    <row r="38" spans="1:9" x14ac:dyDescent="0.2">
      <c r="A38">
        <v>37</v>
      </c>
      <c r="B38" s="25">
        <v>1915</v>
      </c>
      <c r="C38" t="s">
        <v>54</v>
      </c>
      <c r="D38" t="s">
        <v>59</v>
      </c>
      <c r="E38">
        <v>2</v>
      </c>
      <c r="H38">
        <v>3</v>
      </c>
      <c r="I38" s="20">
        <f>_xlfn.QUARTILE.EXC(tApplewood[Age],H38)</f>
        <v>52.75</v>
      </c>
    </row>
    <row r="39" spans="1:9" x14ac:dyDescent="0.2">
      <c r="A39">
        <v>37</v>
      </c>
      <c r="B39" s="25">
        <v>2119</v>
      </c>
      <c r="C39" t="s">
        <v>51</v>
      </c>
      <c r="D39" t="s">
        <v>62</v>
      </c>
      <c r="E39">
        <v>1</v>
      </c>
      <c r="H39" s="8" t="s">
        <v>147</v>
      </c>
      <c r="I39" s="20">
        <f>I38+1.5*(I38-I36)</f>
        <v>71.875</v>
      </c>
    </row>
    <row r="40" spans="1:9" x14ac:dyDescent="0.2">
      <c r="A40">
        <v>37</v>
      </c>
      <c r="B40" s="25">
        <v>732</v>
      </c>
      <c r="C40" t="s">
        <v>52</v>
      </c>
      <c r="D40" t="s">
        <v>59</v>
      </c>
      <c r="E40">
        <v>1</v>
      </c>
    </row>
    <row r="41" spans="1:9" x14ac:dyDescent="0.2">
      <c r="A41">
        <v>38</v>
      </c>
      <c r="B41" s="25">
        <v>1766</v>
      </c>
      <c r="C41" t="s">
        <v>53</v>
      </c>
      <c r="D41" t="s">
        <v>59</v>
      </c>
      <c r="E41">
        <v>0</v>
      </c>
    </row>
    <row r="42" spans="1:9" x14ac:dyDescent="0.2">
      <c r="A42">
        <v>38</v>
      </c>
      <c r="B42" s="25">
        <v>2201</v>
      </c>
      <c r="C42" t="s">
        <v>53</v>
      </c>
      <c r="D42" t="s">
        <v>62</v>
      </c>
      <c r="E42">
        <v>2</v>
      </c>
    </row>
    <row r="43" spans="1:9" x14ac:dyDescent="0.2">
      <c r="A43">
        <v>39</v>
      </c>
      <c r="B43" s="25">
        <v>2813</v>
      </c>
      <c r="C43" t="s">
        <v>54</v>
      </c>
      <c r="D43" t="s">
        <v>59</v>
      </c>
      <c r="E43">
        <v>0</v>
      </c>
    </row>
    <row r="44" spans="1:9" x14ac:dyDescent="0.2">
      <c r="A44">
        <v>39</v>
      </c>
      <c r="B44" s="25">
        <v>996</v>
      </c>
      <c r="C44" t="s">
        <v>51</v>
      </c>
      <c r="D44" t="s">
        <v>60</v>
      </c>
      <c r="E44">
        <v>2</v>
      </c>
    </row>
    <row r="45" spans="1:9" x14ac:dyDescent="0.2">
      <c r="A45">
        <v>40</v>
      </c>
      <c r="B45" s="25">
        <v>1961</v>
      </c>
      <c r="C45" t="s">
        <v>53</v>
      </c>
      <c r="D45" t="s">
        <v>58</v>
      </c>
      <c r="E45">
        <v>1</v>
      </c>
    </row>
    <row r="46" spans="1:9" x14ac:dyDescent="0.2">
      <c r="A46">
        <v>40</v>
      </c>
      <c r="B46" s="25">
        <v>1509</v>
      </c>
      <c r="C46" t="s">
        <v>51</v>
      </c>
      <c r="D46" t="s">
        <v>59</v>
      </c>
      <c r="E46">
        <v>2</v>
      </c>
    </row>
    <row r="47" spans="1:9" x14ac:dyDescent="0.2">
      <c r="A47">
        <v>40</v>
      </c>
      <c r="B47" s="25">
        <v>2430</v>
      </c>
      <c r="C47" t="s">
        <v>54</v>
      </c>
      <c r="D47" t="s">
        <v>58</v>
      </c>
      <c r="E47">
        <v>1</v>
      </c>
    </row>
    <row r="48" spans="1:9" x14ac:dyDescent="0.2">
      <c r="A48">
        <v>40</v>
      </c>
      <c r="B48" s="25">
        <v>1144</v>
      </c>
      <c r="C48" t="s">
        <v>54</v>
      </c>
      <c r="D48" t="s">
        <v>61</v>
      </c>
      <c r="E48">
        <v>0</v>
      </c>
    </row>
    <row r="49" spans="1:5" x14ac:dyDescent="0.2">
      <c r="A49">
        <v>40</v>
      </c>
      <c r="B49" s="25">
        <v>323</v>
      </c>
      <c r="C49" t="s">
        <v>51</v>
      </c>
      <c r="D49" t="s">
        <v>58</v>
      </c>
      <c r="E49">
        <v>0</v>
      </c>
    </row>
    <row r="50" spans="1:5" x14ac:dyDescent="0.2">
      <c r="A50">
        <v>40</v>
      </c>
      <c r="B50" s="25">
        <v>1638</v>
      </c>
      <c r="C50" t="s">
        <v>53</v>
      </c>
      <c r="D50" t="s">
        <v>58</v>
      </c>
      <c r="E50">
        <v>0</v>
      </c>
    </row>
    <row r="51" spans="1:5" x14ac:dyDescent="0.2">
      <c r="A51">
        <v>40</v>
      </c>
      <c r="B51" s="25">
        <v>1485</v>
      </c>
      <c r="C51" t="s">
        <v>53</v>
      </c>
      <c r="D51" t="s">
        <v>60</v>
      </c>
      <c r="E51">
        <v>0</v>
      </c>
    </row>
    <row r="52" spans="1:5" x14ac:dyDescent="0.2">
      <c r="A52">
        <v>40</v>
      </c>
      <c r="B52" s="25">
        <v>352</v>
      </c>
      <c r="C52" t="s">
        <v>53</v>
      </c>
      <c r="D52" t="s">
        <v>60</v>
      </c>
      <c r="E52">
        <v>0</v>
      </c>
    </row>
    <row r="53" spans="1:5" x14ac:dyDescent="0.2">
      <c r="A53">
        <v>40</v>
      </c>
      <c r="B53" s="25">
        <v>482</v>
      </c>
      <c r="C53" t="s">
        <v>52</v>
      </c>
      <c r="D53" t="s">
        <v>58</v>
      </c>
      <c r="E53">
        <v>1</v>
      </c>
    </row>
    <row r="54" spans="1:5" x14ac:dyDescent="0.2">
      <c r="A54">
        <v>40</v>
      </c>
      <c r="B54" s="25">
        <v>2127</v>
      </c>
      <c r="C54" t="s">
        <v>52</v>
      </c>
      <c r="D54" t="s">
        <v>61</v>
      </c>
      <c r="E54">
        <v>0</v>
      </c>
    </row>
    <row r="55" spans="1:5" x14ac:dyDescent="0.2">
      <c r="A55">
        <v>41</v>
      </c>
      <c r="B55" s="25">
        <v>2389</v>
      </c>
      <c r="C55" t="s">
        <v>51</v>
      </c>
      <c r="D55" t="s">
        <v>61</v>
      </c>
      <c r="E55">
        <v>1</v>
      </c>
    </row>
    <row r="56" spans="1:5" x14ac:dyDescent="0.2">
      <c r="A56">
        <v>41</v>
      </c>
      <c r="B56" s="25">
        <v>2165</v>
      </c>
      <c r="C56" t="s">
        <v>54</v>
      </c>
      <c r="D56" t="s">
        <v>59</v>
      </c>
      <c r="E56">
        <v>0</v>
      </c>
    </row>
    <row r="57" spans="1:5" x14ac:dyDescent="0.2">
      <c r="A57">
        <v>41</v>
      </c>
      <c r="B57" s="25">
        <v>1876</v>
      </c>
      <c r="C57" t="s">
        <v>51</v>
      </c>
      <c r="D57" t="s">
        <v>58</v>
      </c>
      <c r="E57">
        <v>2</v>
      </c>
    </row>
    <row r="58" spans="1:5" x14ac:dyDescent="0.2">
      <c r="A58">
        <v>41</v>
      </c>
      <c r="B58" s="25">
        <v>2231</v>
      </c>
      <c r="C58" t="s">
        <v>54</v>
      </c>
      <c r="D58" t="s">
        <v>59</v>
      </c>
      <c r="E58">
        <v>2</v>
      </c>
    </row>
    <row r="59" spans="1:5" x14ac:dyDescent="0.2">
      <c r="A59">
        <v>41</v>
      </c>
      <c r="B59" s="25">
        <v>2009.9999999999998</v>
      </c>
      <c r="C59" t="s">
        <v>54</v>
      </c>
      <c r="D59" t="s">
        <v>58</v>
      </c>
      <c r="E59">
        <v>1</v>
      </c>
    </row>
    <row r="60" spans="1:5" x14ac:dyDescent="0.2">
      <c r="A60">
        <v>41</v>
      </c>
      <c r="B60" s="25">
        <v>1704</v>
      </c>
      <c r="C60" t="s">
        <v>53</v>
      </c>
      <c r="D60" t="s">
        <v>58</v>
      </c>
      <c r="E60">
        <v>1</v>
      </c>
    </row>
    <row r="61" spans="1:5" x14ac:dyDescent="0.2">
      <c r="A61">
        <v>42</v>
      </c>
      <c r="B61" s="25">
        <v>1553</v>
      </c>
      <c r="C61" t="s">
        <v>54</v>
      </c>
      <c r="D61" t="s">
        <v>60</v>
      </c>
      <c r="E61">
        <v>0</v>
      </c>
    </row>
    <row r="62" spans="1:5" x14ac:dyDescent="0.2">
      <c r="A62">
        <v>42</v>
      </c>
      <c r="B62" s="25">
        <v>963</v>
      </c>
      <c r="C62" t="s">
        <v>51</v>
      </c>
      <c r="D62" t="s">
        <v>58</v>
      </c>
      <c r="E62">
        <v>0</v>
      </c>
    </row>
    <row r="63" spans="1:5" x14ac:dyDescent="0.2">
      <c r="A63">
        <v>42</v>
      </c>
      <c r="B63" s="25">
        <v>1298</v>
      </c>
      <c r="C63" t="s">
        <v>54</v>
      </c>
      <c r="D63" t="s">
        <v>58</v>
      </c>
      <c r="E63">
        <v>1</v>
      </c>
    </row>
    <row r="64" spans="1:5" x14ac:dyDescent="0.2">
      <c r="A64">
        <v>42</v>
      </c>
      <c r="B64" s="25">
        <v>2071</v>
      </c>
      <c r="C64" t="s">
        <v>51</v>
      </c>
      <c r="D64" t="s">
        <v>59</v>
      </c>
      <c r="E64">
        <v>0</v>
      </c>
    </row>
    <row r="65" spans="1:5" x14ac:dyDescent="0.2">
      <c r="A65">
        <v>42</v>
      </c>
      <c r="B65" s="25">
        <v>335</v>
      </c>
      <c r="C65" t="s">
        <v>52</v>
      </c>
      <c r="D65" t="s">
        <v>59</v>
      </c>
      <c r="E65">
        <v>1</v>
      </c>
    </row>
    <row r="66" spans="1:5" x14ac:dyDescent="0.2">
      <c r="A66">
        <v>42</v>
      </c>
      <c r="B66" s="25">
        <v>2116</v>
      </c>
      <c r="C66" t="s">
        <v>51</v>
      </c>
      <c r="D66" t="s">
        <v>60</v>
      </c>
      <c r="E66">
        <v>2</v>
      </c>
    </row>
    <row r="67" spans="1:5" x14ac:dyDescent="0.2">
      <c r="A67">
        <v>42</v>
      </c>
      <c r="B67" s="25">
        <v>1410</v>
      </c>
      <c r="C67" t="s">
        <v>51</v>
      </c>
      <c r="D67" t="s">
        <v>59</v>
      </c>
      <c r="E67">
        <v>2</v>
      </c>
    </row>
    <row r="68" spans="1:5" x14ac:dyDescent="0.2">
      <c r="A68">
        <v>42</v>
      </c>
      <c r="B68" s="25">
        <v>1648</v>
      </c>
      <c r="C68" t="s">
        <v>52</v>
      </c>
      <c r="D68" t="s">
        <v>59</v>
      </c>
      <c r="E68">
        <v>0</v>
      </c>
    </row>
    <row r="69" spans="1:5" x14ac:dyDescent="0.2">
      <c r="A69">
        <v>43</v>
      </c>
      <c r="B69" s="25">
        <v>1500</v>
      </c>
      <c r="C69" t="s">
        <v>54</v>
      </c>
      <c r="D69" t="s">
        <v>58</v>
      </c>
      <c r="E69">
        <v>0</v>
      </c>
    </row>
    <row r="70" spans="1:5" x14ac:dyDescent="0.2">
      <c r="A70">
        <v>43</v>
      </c>
      <c r="B70" s="25">
        <v>2348</v>
      </c>
      <c r="C70" t="s">
        <v>54</v>
      </c>
      <c r="D70" t="s">
        <v>58</v>
      </c>
      <c r="E70">
        <v>0</v>
      </c>
    </row>
    <row r="71" spans="1:5" x14ac:dyDescent="0.2">
      <c r="A71">
        <v>43</v>
      </c>
      <c r="B71" s="25">
        <v>2498</v>
      </c>
      <c r="C71" t="s">
        <v>54</v>
      </c>
      <c r="D71" t="s">
        <v>59</v>
      </c>
      <c r="E71">
        <v>1</v>
      </c>
    </row>
    <row r="72" spans="1:5" x14ac:dyDescent="0.2">
      <c r="A72">
        <v>43</v>
      </c>
      <c r="B72" s="25">
        <v>1549</v>
      </c>
      <c r="C72" t="s">
        <v>51</v>
      </c>
      <c r="D72" t="s">
        <v>59</v>
      </c>
      <c r="E72">
        <v>2</v>
      </c>
    </row>
    <row r="73" spans="1:5" x14ac:dyDescent="0.2">
      <c r="A73">
        <v>44</v>
      </c>
      <c r="B73" s="25">
        <v>1532</v>
      </c>
      <c r="C73" t="s">
        <v>54</v>
      </c>
      <c r="D73" t="s">
        <v>59</v>
      </c>
      <c r="E73">
        <v>3</v>
      </c>
    </row>
    <row r="74" spans="1:5" x14ac:dyDescent="0.2">
      <c r="A74">
        <v>44</v>
      </c>
      <c r="B74" s="25">
        <v>1897</v>
      </c>
      <c r="C74" t="s">
        <v>53</v>
      </c>
      <c r="D74" t="s">
        <v>60</v>
      </c>
      <c r="E74">
        <v>0</v>
      </c>
    </row>
    <row r="75" spans="1:5" x14ac:dyDescent="0.2">
      <c r="A75">
        <v>44</v>
      </c>
      <c r="B75" s="25">
        <v>294</v>
      </c>
      <c r="C75" t="s">
        <v>51</v>
      </c>
      <c r="D75" t="s">
        <v>59</v>
      </c>
      <c r="E75">
        <v>1</v>
      </c>
    </row>
    <row r="76" spans="1:5" x14ac:dyDescent="0.2">
      <c r="A76">
        <v>44</v>
      </c>
      <c r="B76" s="25">
        <v>1115</v>
      </c>
      <c r="C76" t="s">
        <v>51</v>
      </c>
      <c r="D76" t="s">
        <v>61</v>
      </c>
      <c r="E76">
        <v>0</v>
      </c>
    </row>
    <row r="77" spans="1:5" x14ac:dyDescent="0.2">
      <c r="A77">
        <v>44</v>
      </c>
      <c r="B77" s="25">
        <v>2445</v>
      </c>
      <c r="C77" t="s">
        <v>51</v>
      </c>
      <c r="D77" t="s">
        <v>59</v>
      </c>
      <c r="E77">
        <v>0</v>
      </c>
    </row>
    <row r="78" spans="1:5" x14ac:dyDescent="0.2">
      <c r="A78">
        <v>44</v>
      </c>
      <c r="B78" s="25">
        <v>1822</v>
      </c>
      <c r="C78" t="s">
        <v>51</v>
      </c>
      <c r="D78" t="s">
        <v>59</v>
      </c>
      <c r="E78">
        <v>0</v>
      </c>
    </row>
    <row r="79" spans="1:5" x14ac:dyDescent="0.2">
      <c r="A79">
        <v>44</v>
      </c>
      <c r="B79" s="25">
        <v>1124</v>
      </c>
      <c r="C79" t="s">
        <v>54</v>
      </c>
      <c r="D79" t="s">
        <v>60</v>
      </c>
      <c r="E79">
        <v>2</v>
      </c>
    </row>
    <row r="80" spans="1:5" x14ac:dyDescent="0.2">
      <c r="A80">
        <v>44</v>
      </c>
      <c r="B80" s="25">
        <v>1688</v>
      </c>
      <c r="C80" t="s">
        <v>51</v>
      </c>
      <c r="D80" t="s">
        <v>58</v>
      </c>
      <c r="E80">
        <v>4</v>
      </c>
    </row>
    <row r="81" spans="1:5" x14ac:dyDescent="0.2">
      <c r="A81">
        <v>44</v>
      </c>
      <c r="B81" s="25">
        <v>2886</v>
      </c>
      <c r="C81" t="s">
        <v>52</v>
      </c>
      <c r="D81" t="s">
        <v>59</v>
      </c>
      <c r="E81">
        <v>1</v>
      </c>
    </row>
    <row r="82" spans="1:5" x14ac:dyDescent="0.2">
      <c r="A82">
        <v>45</v>
      </c>
      <c r="B82" s="25">
        <v>1266</v>
      </c>
      <c r="C82" t="s">
        <v>52</v>
      </c>
      <c r="D82" t="s">
        <v>58</v>
      </c>
      <c r="E82">
        <v>0</v>
      </c>
    </row>
    <row r="83" spans="1:5" x14ac:dyDescent="0.2">
      <c r="A83">
        <v>45</v>
      </c>
      <c r="B83" s="25">
        <v>1932</v>
      </c>
      <c r="C83" t="s">
        <v>54</v>
      </c>
      <c r="D83" t="s">
        <v>58</v>
      </c>
      <c r="E83">
        <v>1</v>
      </c>
    </row>
    <row r="84" spans="1:5" x14ac:dyDescent="0.2">
      <c r="A84">
        <v>45</v>
      </c>
      <c r="B84" s="25">
        <v>2422</v>
      </c>
      <c r="C84" t="s">
        <v>51</v>
      </c>
      <c r="D84" t="s">
        <v>58</v>
      </c>
      <c r="E84">
        <v>1</v>
      </c>
    </row>
    <row r="85" spans="1:5" x14ac:dyDescent="0.2">
      <c r="A85">
        <v>45</v>
      </c>
      <c r="B85" s="25">
        <v>820</v>
      </c>
      <c r="C85" t="s">
        <v>51</v>
      </c>
      <c r="D85" t="s">
        <v>60</v>
      </c>
      <c r="E85">
        <v>1</v>
      </c>
    </row>
    <row r="86" spans="1:5" x14ac:dyDescent="0.2">
      <c r="A86">
        <v>45</v>
      </c>
      <c r="B86" s="25">
        <v>1772</v>
      </c>
      <c r="C86" t="s">
        <v>52</v>
      </c>
      <c r="D86" t="s">
        <v>60</v>
      </c>
      <c r="E86">
        <v>1</v>
      </c>
    </row>
    <row r="87" spans="1:5" x14ac:dyDescent="0.2">
      <c r="A87">
        <v>45</v>
      </c>
      <c r="B87" s="25">
        <v>2350</v>
      </c>
      <c r="C87" t="s">
        <v>53</v>
      </c>
      <c r="D87" t="s">
        <v>60</v>
      </c>
      <c r="E87">
        <v>0</v>
      </c>
    </row>
    <row r="88" spans="1:5" x14ac:dyDescent="0.2">
      <c r="A88">
        <v>45</v>
      </c>
      <c r="B88" s="25">
        <v>2446</v>
      </c>
      <c r="C88" t="s">
        <v>52</v>
      </c>
      <c r="D88" t="s">
        <v>60</v>
      </c>
      <c r="E88">
        <v>1</v>
      </c>
    </row>
    <row r="89" spans="1:5" x14ac:dyDescent="0.2">
      <c r="A89">
        <v>45</v>
      </c>
      <c r="B89" s="25">
        <v>1741</v>
      </c>
      <c r="C89" t="s">
        <v>52</v>
      </c>
      <c r="D89" t="s">
        <v>60</v>
      </c>
      <c r="E89">
        <v>2</v>
      </c>
    </row>
    <row r="90" spans="1:5" x14ac:dyDescent="0.2">
      <c r="A90">
        <v>46</v>
      </c>
      <c r="B90" s="25">
        <v>369</v>
      </c>
      <c r="C90" t="s">
        <v>52</v>
      </c>
      <c r="D90" t="s">
        <v>58</v>
      </c>
      <c r="E90">
        <v>1</v>
      </c>
    </row>
    <row r="91" spans="1:5" x14ac:dyDescent="0.2">
      <c r="A91">
        <v>46</v>
      </c>
      <c r="B91" s="25">
        <v>1238</v>
      </c>
      <c r="C91" t="s">
        <v>53</v>
      </c>
      <c r="D91" t="s">
        <v>60</v>
      </c>
      <c r="E91">
        <v>1</v>
      </c>
    </row>
    <row r="92" spans="1:5" x14ac:dyDescent="0.2">
      <c r="A92">
        <v>46</v>
      </c>
      <c r="B92" s="25">
        <v>1818</v>
      </c>
      <c r="C92" t="s">
        <v>51</v>
      </c>
      <c r="D92" t="s">
        <v>59</v>
      </c>
      <c r="E92">
        <v>0</v>
      </c>
    </row>
    <row r="93" spans="1:5" x14ac:dyDescent="0.2">
      <c r="A93">
        <v>46</v>
      </c>
      <c r="B93" s="25">
        <v>1907</v>
      </c>
      <c r="C93" t="s">
        <v>52</v>
      </c>
      <c r="D93" t="s">
        <v>58</v>
      </c>
      <c r="E93">
        <v>0</v>
      </c>
    </row>
    <row r="94" spans="1:5" x14ac:dyDescent="0.2">
      <c r="A94">
        <v>46</v>
      </c>
      <c r="B94" s="25">
        <v>1940</v>
      </c>
      <c r="C94" t="s">
        <v>51</v>
      </c>
      <c r="D94" t="s">
        <v>61</v>
      </c>
      <c r="E94">
        <v>3</v>
      </c>
    </row>
    <row r="95" spans="1:5" x14ac:dyDescent="0.2">
      <c r="A95">
        <v>46</v>
      </c>
      <c r="B95" s="25">
        <v>1938</v>
      </c>
      <c r="C95" t="s">
        <v>51</v>
      </c>
      <c r="D95" t="s">
        <v>58</v>
      </c>
      <c r="E95">
        <v>0</v>
      </c>
    </row>
    <row r="96" spans="1:5" x14ac:dyDescent="0.2">
      <c r="A96">
        <v>46</v>
      </c>
      <c r="B96" s="25">
        <v>978</v>
      </c>
      <c r="C96" t="s">
        <v>51</v>
      </c>
      <c r="D96" t="s">
        <v>58</v>
      </c>
      <c r="E96">
        <v>1</v>
      </c>
    </row>
    <row r="97" spans="1:5" x14ac:dyDescent="0.2">
      <c r="A97">
        <v>46</v>
      </c>
      <c r="B97" s="25">
        <v>2646</v>
      </c>
      <c r="C97" t="s">
        <v>54</v>
      </c>
      <c r="D97" t="s">
        <v>58</v>
      </c>
      <c r="E97">
        <v>2</v>
      </c>
    </row>
    <row r="98" spans="1:5" x14ac:dyDescent="0.2">
      <c r="A98">
        <v>46</v>
      </c>
      <c r="B98" s="25">
        <v>1824</v>
      </c>
      <c r="C98" t="s">
        <v>52</v>
      </c>
      <c r="D98" t="s">
        <v>61</v>
      </c>
      <c r="E98">
        <v>0</v>
      </c>
    </row>
    <row r="99" spans="1:5" x14ac:dyDescent="0.2">
      <c r="A99">
        <v>46</v>
      </c>
      <c r="B99" s="25">
        <v>2197</v>
      </c>
      <c r="C99" t="s">
        <v>53</v>
      </c>
      <c r="D99" t="s">
        <v>58</v>
      </c>
      <c r="E99">
        <v>1</v>
      </c>
    </row>
    <row r="100" spans="1:5" x14ac:dyDescent="0.2">
      <c r="A100">
        <v>47</v>
      </c>
      <c r="B100" s="25">
        <v>1461</v>
      </c>
      <c r="C100" t="s">
        <v>51</v>
      </c>
      <c r="D100" t="s">
        <v>58</v>
      </c>
      <c r="E100">
        <v>0</v>
      </c>
    </row>
    <row r="101" spans="1:5" x14ac:dyDescent="0.2">
      <c r="A101">
        <v>47</v>
      </c>
      <c r="B101" s="25">
        <v>1731</v>
      </c>
      <c r="C101" t="s">
        <v>54</v>
      </c>
      <c r="D101" t="s">
        <v>60</v>
      </c>
      <c r="E101">
        <v>0</v>
      </c>
    </row>
    <row r="102" spans="1:5" x14ac:dyDescent="0.2">
      <c r="A102">
        <v>47</v>
      </c>
      <c r="B102" s="25">
        <v>3292</v>
      </c>
      <c r="C102" t="s">
        <v>52</v>
      </c>
      <c r="D102" t="s">
        <v>58</v>
      </c>
      <c r="E102">
        <v>2</v>
      </c>
    </row>
    <row r="103" spans="1:5" x14ac:dyDescent="0.2">
      <c r="A103">
        <v>47</v>
      </c>
      <c r="B103" s="25">
        <v>2230</v>
      </c>
      <c r="C103" t="s">
        <v>54</v>
      </c>
      <c r="D103" t="s">
        <v>58</v>
      </c>
      <c r="E103">
        <v>1</v>
      </c>
    </row>
    <row r="104" spans="1:5" x14ac:dyDescent="0.2">
      <c r="A104">
        <v>47</v>
      </c>
      <c r="B104" s="25">
        <v>2341</v>
      </c>
      <c r="C104" t="s">
        <v>53</v>
      </c>
      <c r="D104" t="s">
        <v>59</v>
      </c>
      <c r="E104">
        <v>1</v>
      </c>
    </row>
    <row r="105" spans="1:5" x14ac:dyDescent="0.2">
      <c r="A105">
        <v>48</v>
      </c>
      <c r="B105" s="25">
        <v>1952</v>
      </c>
      <c r="C105" t="s">
        <v>54</v>
      </c>
      <c r="D105" t="s">
        <v>60</v>
      </c>
      <c r="E105">
        <v>1</v>
      </c>
    </row>
    <row r="106" spans="1:5" x14ac:dyDescent="0.2">
      <c r="A106">
        <v>48</v>
      </c>
      <c r="B106" s="25">
        <v>2070</v>
      </c>
      <c r="C106" t="s">
        <v>51</v>
      </c>
      <c r="D106" t="s">
        <v>59</v>
      </c>
      <c r="E106">
        <v>1</v>
      </c>
    </row>
    <row r="107" spans="1:5" x14ac:dyDescent="0.2">
      <c r="A107">
        <v>48</v>
      </c>
      <c r="B107" s="25">
        <v>1344</v>
      </c>
      <c r="C107" t="s">
        <v>53</v>
      </c>
      <c r="D107" t="s">
        <v>59</v>
      </c>
      <c r="E107">
        <v>0</v>
      </c>
    </row>
    <row r="108" spans="1:5" x14ac:dyDescent="0.2">
      <c r="A108">
        <v>48</v>
      </c>
      <c r="B108" s="25">
        <v>1295</v>
      </c>
      <c r="C108" t="s">
        <v>53</v>
      </c>
      <c r="D108" t="s">
        <v>59</v>
      </c>
      <c r="E108">
        <v>1</v>
      </c>
    </row>
    <row r="109" spans="1:5" x14ac:dyDescent="0.2">
      <c r="A109">
        <v>48</v>
      </c>
      <c r="B109" s="25">
        <v>1108</v>
      </c>
      <c r="C109" t="s">
        <v>53</v>
      </c>
      <c r="D109" t="s">
        <v>58</v>
      </c>
      <c r="E109">
        <v>1</v>
      </c>
    </row>
    <row r="110" spans="1:5" x14ac:dyDescent="0.2">
      <c r="A110">
        <v>48</v>
      </c>
      <c r="B110" s="25">
        <v>1906</v>
      </c>
      <c r="C110" t="s">
        <v>51</v>
      </c>
      <c r="D110" t="s">
        <v>58</v>
      </c>
      <c r="E110">
        <v>1</v>
      </c>
    </row>
    <row r="111" spans="1:5" x14ac:dyDescent="0.2">
      <c r="A111">
        <v>48</v>
      </c>
      <c r="B111" s="25">
        <v>2454</v>
      </c>
      <c r="C111" t="s">
        <v>51</v>
      </c>
      <c r="D111" t="s">
        <v>58</v>
      </c>
      <c r="E111">
        <v>1</v>
      </c>
    </row>
    <row r="112" spans="1:5" x14ac:dyDescent="0.2">
      <c r="A112">
        <v>49</v>
      </c>
      <c r="B112" s="25">
        <v>1827</v>
      </c>
      <c r="C112" t="s">
        <v>54</v>
      </c>
      <c r="D112" t="s">
        <v>61</v>
      </c>
      <c r="E112">
        <v>3</v>
      </c>
    </row>
    <row r="113" spans="1:5" x14ac:dyDescent="0.2">
      <c r="A113">
        <v>49</v>
      </c>
      <c r="B113" s="25">
        <v>1680</v>
      </c>
      <c r="C113" t="s">
        <v>51</v>
      </c>
      <c r="D113" t="s">
        <v>59</v>
      </c>
      <c r="E113">
        <v>3</v>
      </c>
    </row>
    <row r="114" spans="1:5" x14ac:dyDescent="0.2">
      <c r="A114">
        <v>49</v>
      </c>
      <c r="B114" s="25">
        <v>1915</v>
      </c>
      <c r="C114" t="s">
        <v>54</v>
      </c>
      <c r="D114" t="s">
        <v>59</v>
      </c>
      <c r="E114">
        <v>1</v>
      </c>
    </row>
    <row r="115" spans="1:5" x14ac:dyDescent="0.2">
      <c r="A115">
        <v>49</v>
      </c>
      <c r="B115" s="25">
        <v>2084</v>
      </c>
      <c r="C115" t="s">
        <v>54</v>
      </c>
      <c r="D115" t="s">
        <v>58</v>
      </c>
      <c r="E115">
        <v>0</v>
      </c>
    </row>
    <row r="116" spans="1:5" x14ac:dyDescent="0.2">
      <c r="A116">
        <v>49</v>
      </c>
      <c r="B116" s="25">
        <v>1606</v>
      </c>
      <c r="C116" t="s">
        <v>52</v>
      </c>
      <c r="D116" t="s">
        <v>60</v>
      </c>
      <c r="E116">
        <v>0</v>
      </c>
    </row>
    <row r="117" spans="1:5" x14ac:dyDescent="0.2">
      <c r="A117">
        <v>49</v>
      </c>
      <c r="B117" s="25">
        <v>2639</v>
      </c>
      <c r="C117" t="s">
        <v>53</v>
      </c>
      <c r="D117" t="s">
        <v>59</v>
      </c>
      <c r="E117">
        <v>0</v>
      </c>
    </row>
    <row r="118" spans="1:5" x14ac:dyDescent="0.2">
      <c r="A118">
        <v>50</v>
      </c>
      <c r="B118" s="25">
        <v>3043</v>
      </c>
      <c r="C118" t="s">
        <v>51</v>
      </c>
      <c r="D118" t="s">
        <v>58</v>
      </c>
      <c r="E118">
        <v>0</v>
      </c>
    </row>
    <row r="119" spans="1:5" x14ac:dyDescent="0.2">
      <c r="A119">
        <v>50</v>
      </c>
      <c r="B119" s="25">
        <v>2059</v>
      </c>
      <c r="C119" t="s">
        <v>53</v>
      </c>
      <c r="D119" t="s">
        <v>58</v>
      </c>
      <c r="E119">
        <v>1</v>
      </c>
    </row>
    <row r="120" spans="1:5" x14ac:dyDescent="0.2">
      <c r="A120">
        <v>50</v>
      </c>
      <c r="B120" s="25">
        <v>1963</v>
      </c>
      <c r="C120" t="s">
        <v>53</v>
      </c>
      <c r="D120" t="s">
        <v>58</v>
      </c>
      <c r="E120">
        <v>1</v>
      </c>
    </row>
    <row r="121" spans="1:5" x14ac:dyDescent="0.2">
      <c r="A121">
        <v>50</v>
      </c>
      <c r="B121" s="25">
        <v>842</v>
      </c>
      <c r="C121" t="s">
        <v>51</v>
      </c>
      <c r="D121" t="s">
        <v>59</v>
      </c>
      <c r="E121">
        <v>0</v>
      </c>
    </row>
    <row r="122" spans="1:5" x14ac:dyDescent="0.2">
      <c r="A122">
        <v>50</v>
      </c>
      <c r="B122" s="25">
        <v>2338</v>
      </c>
      <c r="C122" t="s">
        <v>54</v>
      </c>
      <c r="D122" t="s">
        <v>59</v>
      </c>
      <c r="E122">
        <v>0</v>
      </c>
    </row>
    <row r="123" spans="1:5" x14ac:dyDescent="0.2">
      <c r="A123">
        <v>51</v>
      </c>
      <c r="B123" s="25">
        <v>1674</v>
      </c>
      <c r="C123" t="s">
        <v>53</v>
      </c>
      <c r="D123" t="s">
        <v>58</v>
      </c>
      <c r="E123">
        <v>1</v>
      </c>
    </row>
    <row r="124" spans="1:5" x14ac:dyDescent="0.2">
      <c r="A124">
        <v>51</v>
      </c>
      <c r="B124" s="25">
        <v>1059</v>
      </c>
      <c r="C124" t="s">
        <v>51</v>
      </c>
      <c r="D124" t="s">
        <v>59</v>
      </c>
      <c r="E124">
        <v>1</v>
      </c>
    </row>
    <row r="125" spans="1:5" x14ac:dyDescent="0.2">
      <c r="A125">
        <v>51</v>
      </c>
      <c r="B125" s="25">
        <v>1807</v>
      </c>
      <c r="C125" t="s">
        <v>54</v>
      </c>
      <c r="D125" t="s">
        <v>58</v>
      </c>
      <c r="E125">
        <v>1</v>
      </c>
    </row>
    <row r="126" spans="1:5" x14ac:dyDescent="0.2">
      <c r="A126">
        <v>51</v>
      </c>
      <c r="B126" s="25">
        <v>2928</v>
      </c>
      <c r="C126" t="s">
        <v>51</v>
      </c>
      <c r="D126" t="s">
        <v>59</v>
      </c>
      <c r="E126">
        <v>0</v>
      </c>
    </row>
    <row r="127" spans="1:5" x14ac:dyDescent="0.2">
      <c r="A127">
        <v>51</v>
      </c>
      <c r="B127" s="25">
        <v>2056</v>
      </c>
      <c r="C127" t="s">
        <v>53</v>
      </c>
      <c r="D127" t="s">
        <v>62</v>
      </c>
      <c r="E127">
        <v>0</v>
      </c>
    </row>
    <row r="128" spans="1:5" x14ac:dyDescent="0.2">
      <c r="A128">
        <v>51</v>
      </c>
      <c r="B128" s="25">
        <v>2236</v>
      </c>
      <c r="C128" t="s">
        <v>54</v>
      </c>
      <c r="D128" t="s">
        <v>59</v>
      </c>
      <c r="E128">
        <v>2</v>
      </c>
    </row>
    <row r="129" spans="1:5" x14ac:dyDescent="0.2">
      <c r="A129">
        <v>52</v>
      </c>
      <c r="B129" s="25">
        <v>1269</v>
      </c>
      <c r="C129" t="s">
        <v>54</v>
      </c>
      <c r="D129" t="s">
        <v>58</v>
      </c>
      <c r="E129">
        <v>1</v>
      </c>
    </row>
    <row r="130" spans="1:5" x14ac:dyDescent="0.2">
      <c r="A130">
        <v>52</v>
      </c>
      <c r="B130" s="25">
        <v>1797</v>
      </c>
      <c r="C130" t="s">
        <v>51</v>
      </c>
      <c r="D130" t="s">
        <v>58</v>
      </c>
      <c r="E130">
        <v>1</v>
      </c>
    </row>
    <row r="131" spans="1:5" x14ac:dyDescent="0.2">
      <c r="A131">
        <v>52</v>
      </c>
      <c r="B131" s="25">
        <v>1955</v>
      </c>
      <c r="C131" t="s">
        <v>52</v>
      </c>
      <c r="D131" t="s">
        <v>62</v>
      </c>
      <c r="E131">
        <v>2</v>
      </c>
    </row>
    <row r="132" spans="1:5" x14ac:dyDescent="0.2">
      <c r="A132">
        <v>52</v>
      </c>
      <c r="B132" s="25">
        <v>1717</v>
      </c>
      <c r="C132" t="s">
        <v>53</v>
      </c>
      <c r="D132" t="s">
        <v>59</v>
      </c>
      <c r="E132">
        <v>3</v>
      </c>
    </row>
    <row r="133" spans="1:5" x14ac:dyDescent="0.2">
      <c r="A133">
        <v>52</v>
      </c>
      <c r="B133" s="25">
        <v>2701</v>
      </c>
      <c r="C133" t="s">
        <v>53</v>
      </c>
      <c r="D133" t="s">
        <v>59</v>
      </c>
      <c r="E133">
        <v>0</v>
      </c>
    </row>
    <row r="134" spans="1:5" x14ac:dyDescent="0.2">
      <c r="A134">
        <v>52</v>
      </c>
      <c r="B134" s="25">
        <v>2482</v>
      </c>
      <c r="C134" t="s">
        <v>52</v>
      </c>
      <c r="D134" t="s">
        <v>60</v>
      </c>
      <c r="E134">
        <v>0</v>
      </c>
    </row>
    <row r="135" spans="1:5" x14ac:dyDescent="0.2">
      <c r="A135">
        <v>52</v>
      </c>
      <c r="B135" s="25">
        <v>2199</v>
      </c>
      <c r="C135" t="s">
        <v>54</v>
      </c>
      <c r="D135" t="s">
        <v>59</v>
      </c>
      <c r="E135">
        <v>0</v>
      </c>
    </row>
    <row r="136" spans="1:5" x14ac:dyDescent="0.2">
      <c r="A136">
        <v>52</v>
      </c>
      <c r="B136" s="25">
        <v>3210</v>
      </c>
      <c r="C136" t="s">
        <v>52</v>
      </c>
      <c r="D136" t="s">
        <v>61</v>
      </c>
      <c r="E136">
        <v>4</v>
      </c>
    </row>
    <row r="137" spans="1:5" x14ac:dyDescent="0.2">
      <c r="A137">
        <v>53</v>
      </c>
      <c r="B137" s="25">
        <v>1220</v>
      </c>
      <c r="C137" t="s">
        <v>52</v>
      </c>
      <c r="D137" t="s">
        <v>58</v>
      </c>
      <c r="E137">
        <v>0</v>
      </c>
    </row>
    <row r="138" spans="1:5" x14ac:dyDescent="0.2">
      <c r="A138">
        <v>53</v>
      </c>
      <c r="B138" s="25">
        <v>1401</v>
      </c>
      <c r="C138" t="s">
        <v>54</v>
      </c>
      <c r="D138" t="s">
        <v>58</v>
      </c>
      <c r="E138">
        <v>2</v>
      </c>
    </row>
    <row r="139" spans="1:5" x14ac:dyDescent="0.2">
      <c r="A139">
        <v>53</v>
      </c>
      <c r="B139" s="25">
        <v>377</v>
      </c>
      <c r="C139" t="s">
        <v>52</v>
      </c>
      <c r="D139" t="s">
        <v>59</v>
      </c>
      <c r="E139">
        <v>1</v>
      </c>
    </row>
    <row r="140" spans="1:5" x14ac:dyDescent="0.2">
      <c r="A140">
        <v>53</v>
      </c>
      <c r="B140" s="25">
        <v>2175</v>
      </c>
      <c r="C140" t="s">
        <v>52</v>
      </c>
      <c r="D140" t="s">
        <v>58</v>
      </c>
      <c r="E140">
        <v>1</v>
      </c>
    </row>
    <row r="141" spans="1:5" x14ac:dyDescent="0.2">
      <c r="A141">
        <v>54</v>
      </c>
      <c r="B141" s="25">
        <v>2991</v>
      </c>
      <c r="C141" t="s">
        <v>54</v>
      </c>
      <c r="D141" t="s">
        <v>58</v>
      </c>
      <c r="E141">
        <v>0</v>
      </c>
    </row>
    <row r="142" spans="1:5" x14ac:dyDescent="0.2">
      <c r="A142">
        <v>54</v>
      </c>
      <c r="B142" s="25">
        <v>1118</v>
      </c>
      <c r="C142" t="s">
        <v>53</v>
      </c>
      <c r="D142" t="s">
        <v>60</v>
      </c>
      <c r="E142">
        <v>1</v>
      </c>
    </row>
    <row r="143" spans="1:5" x14ac:dyDescent="0.2">
      <c r="A143">
        <v>54</v>
      </c>
      <c r="B143" s="25">
        <v>2666</v>
      </c>
      <c r="C143" t="s">
        <v>54</v>
      </c>
      <c r="D143" t="s">
        <v>61</v>
      </c>
      <c r="E143">
        <v>0</v>
      </c>
    </row>
    <row r="144" spans="1:5" x14ac:dyDescent="0.2">
      <c r="A144">
        <v>54</v>
      </c>
      <c r="B144" s="25">
        <v>2584</v>
      </c>
      <c r="C144" t="s">
        <v>52</v>
      </c>
      <c r="D144" t="s">
        <v>60</v>
      </c>
      <c r="E144">
        <v>2</v>
      </c>
    </row>
    <row r="145" spans="1:5" x14ac:dyDescent="0.2">
      <c r="A145">
        <v>55</v>
      </c>
      <c r="B145" s="25">
        <v>2063</v>
      </c>
      <c r="C145" t="s">
        <v>51</v>
      </c>
      <c r="D145" t="s">
        <v>59</v>
      </c>
      <c r="E145">
        <v>1</v>
      </c>
    </row>
    <row r="146" spans="1:5" x14ac:dyDescent="0.2">
      <c r="A146">
        <v>55</v>
      </c>
      <c r="B146" s="25">
        <v>2083</v>
      </c>
      <c r="C146" t="s">
        <v>53</v>
      </c>
      <c r="D146" t="s">
        <v>58</v>
      </c>
      <c r="E146">
        <v>1</v>
      </c>
    </row>
    <row r="147" spans="1:5" x14ac:dyDescent="0.2">
      <c r="A147">
        <v>55</v>
      </c>
      <c r="B147" s="25">
        <v>2856</v>
      </c>
      <c r="C147" t="s">
        <v>52</v>
      </c>
      <c r="D147" t="s">
        <v>62</v>
      </c>
      <c r="E147">
        <v>1</v>
      </c>
    </row>
    <row r="148" spans="1:5" x14ac:dyDescent="0.2">
      <c r="A148">
        <v>55</v>
      </c>
      <c r="B148" s="25">
        <v>934</v>
      </c>
      <c r="C148" t="s">
        <v>53</v>
      </c>
      <c r="D148" t="s">
        <v>61</v>
      </c>
      <c r="E148">
        <v>1</v>
      </c>
    </row>
    <row r="149" spans="1:5" x14ac:dyDescent="0.2">
      <c r="A149">
        <v>55</v>
      </c>
      <c r="B149" s="25">
        <v>2989</v>
      </c>
      <c r="C149" t="s">
        <v>54</v>
      </c>
      <c r="D149" t="s">
        <v>60</v>
      </c>
      <c r="E149">
        <v>1</v>
      </c>
    </row>
    <row r="150" spans="1:5" x14ac:dyDescent="0.2">
      <c r="A150">
        <v>56</v>
      </c>
      <c r="B150" s="25">
        <v>2695</v>
      </c>
      <c r="C150" t="s">
        <v>51</v>
      </c>
      <c r="D150" t="s">
        <v>58</v>
      </c>
      <c r="E150">
        <v>2</v>
      </c>
    </row>
    <row r="151" spans="1:5" x14ac:dyDescent="0.2">
      <c r="A151">
        <v>56</v>
      </c>
      <c r="B151" s="25">
        <v>1957</v>
      </c>
      <c r="C151" t="s">
        <v>53</v>
      </c>
      <c r="D151" t="s">
        <v>59</v>
      </c>
      <c r="E151">
        <v>1</v>
      </c>
    </row>
    <row r="152" spans="1:5" x14ac:dyDescent="0.2">
      <c r="A152">
        <v>56</v>
      </c>
      <c r="B152" s="25">
        <v>1536</v>
      </c>
      <c r="C152" t="s">
        <v>51</v>
      </c>
      <c r="D152" t="s">
        <v>58</v>
      </c>
      <c r="E152">
        <v>0</v>
      </c>
    </row>
    <row r="153" spans="1:5" x14ac:dyDescent="0.2">
      <c r="A153">
        <v>56</v>
      </c>
      <c r="B153" s="25">
        <v>2240</v>
      </c>
      <c r="C153" t="s">
        <v>52</v>
      </c>
      <c r="D153" t="s">
        <v>58</v>
      </c>
      <c r="E153">
        <v>0</v>
      </c>
    </row>
    <row r="154" spans="1:5" x14ac:dyDescent="0.2">
      <c r="A154">
        <v>56</v>
      </c>
      <c r="B154" s="25">
        <v>910</v>
      </c>
      <c r="C154" t="s">
        <v>53</v>
      </c>
      <c r="D154" t="s">
        <v>59</v>
      </c>
      <c r="E154">
        <v>0</v>
      </c>
    </row>
    <row r="155" spans="1:5" x14ac:dyDescent="0.2">
      <c r="A155">
        <v>57</v>
      </c>
      <c r="B155" s="25">
        <v>1325</v>
      </c>
      <c r="C155" t="s">
        <v>52</v>
      </c>
      <c r="D155" t="s">
        <v>58</v>
      </c>
      <c r="E155">
        <v>1</v>
      </c>
    </row>
    <row r="156" spans="1:5" x14ac:dyDescent="0.2">
      <c r="A156">
        <v>57</v>
      </c>
      <c r="B156" s="25">
        <v>2250</v>
      </c>
      <c r="C156" t="s">
        <v>53</v>
      </c>
      <c r="D156" t="s">
        <v>58</v>
      </c>
      <c r="E156">
        <v>2</v>
      </c>
    </row>
    <row r="157" spans="1:5" x14ac:dyDescent="0.2">
      <c r="A157">
        <v>57</v>
      </c>
      <c r="B157" s="25">
        <v>2626</v>
      </c>
      <c r="C157" t="s">
        <v>53</v>
      </c>
      <c r="D157" t="s">
        <v>58</v>
      </c>
      <c r="E157">
        <v>2</v>
      </c>
    </row>
    <row r="158" spans="1:5" x14ac:dyDescent="0.2">
      <c r="A158">
        <v>57</v>
      </c>
      <c r="B158" s="25">
        <v>2279</v>
      </c>
      <c r="C158" t="s">
        <v>53</v>
      </c>
      <c r="D158" t="s">
        <v>62</v>
      </c>
      <c r="E158">
        <v>1</v>
      </c>
    </row>
    <row r="159" spans="1:5" x14ac:dyDescent="0.2">
      <c r="A159">
        <v>58</v>
      </c>
      <c r="B159" s="25">
        <v>2058</v>
      </c>
      <c r="C159" t="s">
        <v>51</v>
      </c>
      <c r="D159" t="s">
        <v>59</v>
      </c>
      <c r="E159">
        <v>1</v>
      </c>
    </row>
    <row r="160" spans="1:5" x14ac:dyDescent="0.2">
      <c r="A160">
        <v>58</v>
      </c>
      <c r="B160" s="25">
        <v>1752</v>
      </c>
      <c r="C160" t="s">
        <v>51</v>
      </c>
      <c r="D160" t="s">
        <v>58</v>
      </c>
      <c r="E160">
        <v>3</v>
      </c>
    </row>
    <row r="161" spans="1:5" x14ac:dyDescent="0.2">
      <c r="A161">
        <v>58</v>
      </c>
      <c r="B161" s="25">
        <v>2637</v>
      </c>
      <c r="C161" t="s">
        <v>53</v>
      </c>
      <c r="D161" t="s">
        <v>59</v>
      </c>
      <c r="E161">
        <v>1</v>
      </c>
    </row>
    <row r="162" spans="1:5" x14ac:dyDescent="0.2">
      <c r="A162">
        <v>58</v>
      </c>
      <c r="B162" s="25">
        <v>1501</v>
      </c>
      <c r="C162" t="s">
        <v>53</v>
      </c>
      <c r="D162" t="s">
        <v>62</v>
      </c>
      <c r="E162">
        <v>1</v>
      </c>
    </row>
    <row r="163" spans="1:5" x14ac:dyDescent="0.2">
      <c r="A163">
        <v>58</v>
      </c>
      <c r="B163" s="25">
        <v>2370</v>
      </c>
      <c r="C163" t="s">
        <v>54</v>
      </c>
      <c r="D163" t="s">
        <v>60</v>
      </c>
      <c r="E163">
        <v>0</v>
      </c>
    </row>
    <row r="164" spans="1:5" x14ac:dyDescent="0.2">
      <c r="A164">
        <v>59</v>
      </c>
      <c r="B164" s="25">
        <v>1426</v>
      </c>
      <c r="C164" t="s">
        <v>53</v>
      </c>
      <c r="D164" t="s">
        <v>58</v>
      </c>
      <c r="E164">
        <v>0</v>
      </c>
    </row>
    <row r="165" spans="1:5" x14ac:dyDescent="0.2">
      <c r="A165">
        <v>59</v>
      </c>
      <c r="B165" s="25">
        <v>2944</v>
      </c>
      <c r="C165" t="s">
        <v>52</v>
      </c>
      <c r="D165" t="s">
        <v>59</v>
      </c>
      <c r="E165">
        <v>2</v>
      </c>
    </row>
    <row r="166" spans="1:5" x14ac:dyDescent="0.2">
      <c r="A166">
        <v>60</v>
      </c>
      <c r="B166" s="25">
        <v>2147</v>
      </c>
      <c r="C166" t="s">
        <v>52</v>
      </c>
      <c r="D166" t="s">
        <v>58</v>
      </c>
      <c r="E166">
        <v>2</v>
      </c>
    </row>
    <row r="167" spans="1:5" x14ac:dyDescent="0.2">
      <c r="A167">
        <v>61</v>
      </c>
      <c r="B167" s="25">
        <v>1973</v>
      </c>
      <c r="C167" t="s">
        <v>51</v>
      </c>
      <c r="D167" t="s">
        <v>59</v>
      </c>
      <c r="E167">
        <v>3</v>
      </c>
    </row>
    <row r="168" spans="1:5" x14ac:dyDescent="0.2">
      <c r="A168">
        <v>61</v>
      </c>
      <c r="B168" s="25">
        <v>2502</v>
      </c>
      <c r="C168" t="s">
        <v>52</v>
      </c>
      <c r="D168" t="s">
        <v>58</v>
      </c>
      <c r="E168">
        <v>0</v>
      </c>
    </row>
    <row r="169" spans="1:5" x14ac:dyDescent="0.2">
      <c r="A169">
        <v>62</v>
      </c>
      <c r="B169" s="25">
        <v>783</v>
      </c>
      <c r="C169" t="s">
        <v>53</v>
      </c>
      <c r="D169" t="s">
        <v>62</v>
      </c>
      <c r="E169">
        <v>1</v>
      </c>
    </row>
    <row r="170" spans="1:5" x14ac:dyDescent="0.2">
      <c r="A170">
        <v>62</v>
      </c>
      <c r="B170" s="25">
        <v>1538</v>
      </c>
      <c r="C170" t="s">
        <v>52</v>
      </c>
      <c r="D170" t="s">
        <v>61</v>
      </c>
      <c r="E170">
        <v>1</v>
      </c>
    </row>
    <row r="171" spans="1:5" x14ac:dyDescent="0.2">
      <c r="A171">
        <v>63</v>
      </c>
      <c r="B171" s="25">
        <v>2339</v>
      </c>
      <c r="C171" t="s">
        <v>52</v>
      </c>
      <c r="D171" t="s">
        <v>60</v>
      </c>
      <c r="E171">
        <v>1</v>
      </c>
    </row>
    <row r="172" spans="1:5" x14ac:dyDescent="0.2">
      <c r="A172">
        <v>64</v>
      </c>
      <c r="B172" s="25">
        <v>2700</v>
      </c>
      <c r="C172" t="s">
        <v>51</v>
      </c>
      <c r="D172" t="s">
        <v>61</v>
      </c>
      <c r="E172">
        <v>0</v>
      </c>
    </row>
    <row r="173" spans="1:5" x14ac:dyDescent="0.2">
      <c r="A173">
        <v>65</v>
      </c>
      <c r="B173" s="25">
        <v>2597</v>
      </c>
      <c r="C173" t="s">
        <v>53</v>
      </c>
      <c r="D173" t="s">
        <v>61</v>
      </c>
      <c r="E173">
        <v>0</v>
      </c>
    </row>
    <row r="174" spans="1:5" x14ac:dyDescent="0.2">
      <c r="A174">
        <v>65</v>
      </c>
      <c r="B174" s="25">
        <v>2222</v>
      </c>
      <c r="C174" t="s">
        <v>51</v>
      </c>
      <c r="D174" t="s">
        <v>61</v>
      </c>
      <c r="E174">
        <v>1</v>
      </c>
    </row>
    <row r="175" spans="1:5" x14ac:dyDescent="0.2">
      <c r="A175">
        <v>65</v>
      </c>
      <c r="B175" s="25">
        <v>2742</v>
      </c>
      <c r="C175" t="s">
        <v>54</v>
      </c>
      <c r="D175" t="s">
        <v>59</v>
      </c>
      <c r="E175">
        <v>2</v>
      </c>
    </row>
    <row r="176" spans="1:5" x14ac:dyDescent="0.2">
      <c r="A176">
        <v>68</v>
      </c>
      <c r="B176" s="25">
        <v>1837</v>
      </c>
      <c r="C176" t="s">
        <v>53</v>
      </c>
      <c r="D176" t="s">
        <v>58</v>
      </c>
      <c r="E176">
        <v>1</v>
      </c>
    </row>
    <row r="177" spans="1:5" x14ac:dyDescent="0.2">
      <c r="A177">
        <v>69</v>
      </c>
      <c r="B177" s="25">
        <v>2842</v>
      </c>
      <c r="C177" t="s">
        <v>51</v>
      </c>
      <c r="D177" t="s">
        <v>59</v>
      </c>
      <c r="E177">
        <v>0</v>
      </c>
    </row>
    <row r="178" spans="1:5" x14ac:dyDescent="0.2">
      <c r="A178">
        <v>70</v>
      </c>
      <c r="B178" s="25">
        <v>2434</v>
      </c>
      <c r="C178" t="s">
        <v>52</v>
      </c>
      <c r="D178" t="s">
        <v>58</v>
      </c>
      <c r="E178">
        <v>4</v>
      </c>
    </row>
    <row r="179" spans="1:5" x14ac:dyDescent="0.2">
      <c r="A179">
        <v>72</v>
      </c>
      <c r="B179" s="25">
        <v>1640</v>
      </c>
      <c r="C179" t="s">
        <v>52</v>
      </c>
      <c r="D179" t="s">
        <v>58</v>
      </c>
      <c r="E179">
        <v>1</v>
      </c>
    </row>
    <row r="180" spans="1:5" x14ac:dyDescent="0.2">
      <c r="A180">
        <v>72</v>
      </c>
      <c r="B180" s="25">
        <v>1821</v>
      </c>
      <c r="C180" t="s">
        <v>54</v>
      </c>
      <c r="D180" t="s">
        <v>59</v>
      </c>
      <c r="E180">
        <v>1</v>
      </c>
    </row>
    <row r="181" spans="1:5" x14ac:dyDescent="0.2">
      <c r="A181">
        <v>73</v>
      </c>
      <c r="B181" s="25">
        <v>2487</v>
      </c>
      <c r="C181" t="s">
        <v>52</v>
      </c>
      <c r="D181" t="s">
        <v>60</v>
      </c>
      <c r="E181">
        <v>4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564DBC-BECE-4AB1-9CB9-AC5B44FCBBAC}">
  <dimension ref="A19:X43"/>
  <sheetViews>
    <sheetView workbookViewId="0"/>
  </sheetViews>
  <sheetFormatPr defaultRowHeight="12" x14ac:dyDescent="0.2"/>
  <sheetData>
    <row r="19" spans="1:23" x14ac:dyDescent="0.2">
      <c r="L19" t="s">
        <v>8</v>
      </c>
      <c r="W19" t="s">
        <v>8</v>
      </c>
    </row>
    <row r="20" spans="1:23" x14ac:dyDescent="0.2">
      <c r="N20" t="s">
        <v>11</v>
      </c>
      <c r="O20" t="s">
        <v>12</v>
      </c>
    </row>
    <row r="21" spans="1:23" x14ac:dyDescent="0.2">
      <c r="A21" t="s">
        <v>10</v>
      </c>
      <c r="N21" t="s">
        <v>14</v>
      </c>
      <c r="O21" t="s">
        <v>13</v>
      </c>
    </row>
    <row r="39" spans="3:24" x14ac:dyDescent="0.2">
      <c r="C39" t="s">
        <v>15</v>
      </c>
      <c r="L39" t="s">
        <v>16</v>
      </c>
      <c r="N39" s="2" t="s">
        <v>31</v>
      </c>
    </row>
    <row r="43" spans="3:24" x14ac:dyDescent="0.2">
      <c r="W43" t="s">
        <v>14</v>
      </c>
      <c r="X43" t="s">
        <v>17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1687D-063A-4DAF-9136-E82415CCDC32}">
  <dimension ref="L13:Y38"/>
  <sheetViews>
    <sheetView workbookViewId="0"/>
  </sheetViews>
  <sheetFormatPr defaultRowHeight="12" x14ac:dyDescent="0.2"/>
  <sheetData>
    <row r="13" spans="23:23" x14ac:dyDescent="0.2">
      <c r="W13" t="s">
        <v>18</v>
      </c>
    </row>
    <row r="38" spans="12:25" x14ac:dyDescent="0.2">
      <c r="L38">
        <f>576^(1/2)</f>
        <v>24</v>
      </c>
      <c r="Y38" t="s">
        <v>19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31F329-D770-4E89-AEB0-850BC958296B}">
  <dimension ref="M23:P39"/>
  <sheetViews>
    <sheetView topLeftCell="N1" workbookViewId="0">
      <selection activeCell="F41" sqref="F41"/>
    </sheetView>
  </sheetViews>
  <sheetFormatPr defaultRowHeight="12" x14ac:dyDescent="0.2"/>
  <sheetData>
    <row r="23" spans="13:13" x14ac:dyDescent="0.2">
      <c r="M23">
        <v>1</v>
      </c>
    </row>
    <row r="24" spans="13:13" x14ac:dyDescent="0.2">
      <c r="M24">
        <v>3</v>
      </c>
    </row>
    <row r="25" spans="13:13" x14ac:dyDescent="0.2">
      <c r="M25">
        <v>5</v>
      </c>
    </row>
    <row r="26" spans="13:13" x14ac:dyDescent="0.2">
      <c r="M26">
        <v>6</v>
      </c>
    </row>
    <row r="27" spans="13:13" x14ac:dyDescent="0.2">
      <c r="M27">
        <f>PRODUCT(M23:M26)</f>
        <v>90</v>
      </c>
    </row>
    <row r="29" spans="13:13" x14ac:dyDescent="0.2">
      <c r="M29">
        <f>M27^(1/COUNT(M23:M26))</f>
        <v>3.0800702882410227</v>
      </c>
    </row>
    <row r="39" spans="16:16" x14ac:dyDescent="0.2">
      <c r="P39">
        <f>90^(1/4)</f>
        <v>3.0800702882410227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5D932F-57EA-40D5-9D43-6DFCAC8862DB}">
  <dimension ref="G35:Y55"/>
  <sheetViews>
    <sheetView topLeftCell="F1" workbookViewId="0">
      <selection activeCell="Z54" sqref="Z54"/>
    </sheetView>
  </sheetViews>
  <sheetFormatPr defaultRowHeight="12" x14ac:dyDescent="0.2"/>
  <sheetData>
    <row r="35" spans="7:23" x14ac:dyDescent="0.2">
      <c r="G35" s="3"/>
    </row>
    <row r="41" spans="7:23" x14ac:dyDescent="0.2">
      <c r="T41" s="1"/>
      <c r="U41" s="1"/>
      <c r="V41" s="1"/>
      <c r="W41" s="1"/>
    </row>
    <row r="42" spans="7:23" x14ac:dyDescent="0.2">
      <c r="T42" s="1"/>
      <c r="U42" s="1"/>
      <c r="V42" s="1"/>
      <c r="W42" s="1"/>
    </row>
    <row r="43" spans="7:23" x14ac:dyDescent="0.2">
      <c r="T43" s="1"/>
      <c r="U43" s="1"/>
      <c r="V43" s="1"/>
      <c r="W43" s="1"/>
    </row>
    <row r="52" spans="21:25" x14ac:dyDescent="0.2">
      <c r="U52" s="1"/>
      <c r="V52" s="1" t="s">
        <v>20</v>
      </c>
      <c r="W52" s="1" t="s">
        <v>21</v>
      </c>
      <c r="X52" s="1" t="s">
        <v>22</v>
      </c>
      <c r="Y52" s="1"/>
    </row>
    <row r="53" spans="21:25" x14ac:dyDescent="0.2">
      <c r="U53" s="1" t="s">
        <v>24</v>
      </c>
      <c r="V53" s="1">
        <v>1</v>
      </c>
      <c r="W53" s="1">
        <v>1</v>
      </c>
      <c r="X53" s="1">
        <v>1</v>
      </c>
      <c r="Y53" s="1"/>
    </row>
    <row r="54" spans="21:25" x14ac:dyDescent="0.2">
      <c r="U54" s="1" t="s">
        <v>23</v>
      </c>
      <c r="V54" s="1">
        <v>1</v>
      </c>
      <c r="W54" s="1">
        <v>1</v>
      </c>
      <c r="X54" s="1">
        <v>1</v>
      </c>
      <c r="Y54" s="1"/>
    </row>
    <row r="55" spans="21:25" x14ac:dyDescent="0.2">
      <c r="U55" s="1"/>
      <c r="V55" s="1">
        <f>SUM(V53:V54)</f>
        <v>2</v>
      </c>
      <c r="W55" s="1">
        <f>SUM(W53:W54)</f>
        <v>2</v>
      </c>
      <c r="X55" s="1">
        <f>SUM(X53:X54)</f>
        <v>2</v>
      </c>
      <c r="Y55" s="1">
        <f>V55*W55*X55</f>
        <v>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B36518-611E-4B0A-89F0-9301F43203FD}">
  <dimension ref="A17:N40"/>
  <sheetViews>
    <sheetView workbookViewId="0">
      <selection activeCell="P20" sqref="P20"/>
    </sheetView>
  </sheetViews>
  <sheetFormatPr defaultRowHeight="12" x14ac:dyDescent="0.2"/>
  <sheetData>
    <row r="17" spans="1:14" x14ac:dyDescent="0.2">
      <c r="N17" t="s">
        <v>28</v>
      </c>
    </row>
    <row r="27" spans="1:14" x14ac:dyDescent="0.2">
      <c r="A27" t="s">
        <v>25</v>
      </c>
    </row>
    <row r="28" spans="1:14" x14ac:dyDescent="0.2">
      <c r="A28" t="s">
        <v>26</v>
      </c>
    </row>
    <row r="29" spans="1:14" x14ac:dyDescent="0.2">
      <c r="A29" t="s">
        <v>27</v>
      </c>
    </row>
    <row r="39" spans="1:1" x14ac:dyDescent="0.2">
      <c r="A39" t="s">
        <v>29</v>
      </c>
    </row>
    <row r="40" spans="1:1" x14ac:dyDescent="0.2">
      <c r="A40" t="s">
        <v>30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8104CF-A110-45E0-93F0-78978DBB30A8}">
  <dimension ref="A1:AG42"/>
  <sheetViews>
    <sheetView tabSelected="1" topLeftCell="G1" workbookViewId="0">
      <selection activeCell="G1" sqref="G1"/>
    </sheetView>
  </sheetViews>
  <sheetFormatPr defaultRowHeight="12" x14ac:dyDescent="0.2"/>
  <sheetData>
    <row r="1" spans="1:33" x14ac:dyDescent="0.2">
      <c r="A1" s="1"/>
      <c r="B1" s="1" t="s">
        <v>206</v>
      </c>
      <c r="C1" s="1" t="s">
        <v>207</v>
      </c>
      <c r="D1" s="1" t="s">
        <v>208</v>
      </c>
      <c r="E1" s="1"/>
      <c r="G1" t="s">
        <v>223</v>
      </c>
      <c r="H1" t="s">
        <v>224</v>
      </c>
    </row>
    <row r="2" spans="1:33" x14ac:dyDescent="0.2">
      <c r="A2" s="1" t="s">
        <v>24</v>
      </c>
      <c r="B2" s="1">
        <v>0</v>
      </c>
      <c r="C2" s="1">
        <v>11</v>
      </c>
      <c r="D2" s="1">
        <v>7</v>
      </c>
      <c r="E2" s="1">
        <v>18</v>
      </c>
      <c r="G2">
        <v>1</v>
      </c>
      <c r="H2">
        <v>84</v>
      </c>
      <c r="J2" t="s">
        <v>81</v>
      </c>
      <c r="K2">
        <f>AVERAGE(H2:H8)</f>
        <v>87</v>
      </c>
      <c r="N2">
        <v>1</v>
      </c>
      <c r="O2">
        <v>2</v>
      </c>
      <c r="P2">
        <v>3</v>
      </c>
      <c r="Q2">
        <v>4</v>
      </c>
      <c r="R2">
        <v>5</v>
      </c>
      <c r="S2">
        <v>6</v>
      </c>
      <c r="T2">
        <v>7</v>
      </c>
      <c r="U2">
        <v>8</v>
      </c>
      <c r="V2">
        <v>9</v>
      </c>
      <c r="W2">
        <v>10</v>
      </c>
    </row>
    <row r="3" spans="1:33" x14ac:dyDescent="0.2">
      <c r="A3" s="1" t="s">
        <v>23</v>
      </c>
      <c r="B3" s="1">
        <v>3</v>
      </c>
      <c r="C3" s="1">
        <v>2</v>
      </c>
      <c r="D3" s="1">
        <v>12</v>
      </c>
      <c r="E3" s="1">
        <v>17</v>
      </c>
      <c r="G3">
        <v>2</v>
      </c>
      <c r="H3">
        <v>87</v>
      </c>
      <c r="J3" t="s">
        <v>82</v>
      </c>
      <c r="K3">
        <f>MEDIAN(H2:H8)</f>
        <v>87</v>
      </c>
      <c r="M3">
        <v>1</v>
      </c>
      <c r="N3">
        <v>0</v>
      </c>
      <c r="AC3" s="8" t="s">
        <v>184</v>
      </c>
      <c r="AD3" t="s">
        <v>201</v>
      </c>
      <c r="AG3" t="s">
        <v>204</v>
      </c>
    </row>
    <row r="4" spans="1:33" x14ac:dyDescent="0.2">
      <c r="A4" s="1"/>
      <c r="B4" s="1">
        <f>SUM(B2:B3)</f>
        <v>3</v>
      </c>
      <c r="C4" s="1">
        <f t="shared" ref="C4:E4" si="0">SUM(C2:C3)</f>
        <v>13</v>
      </c>
      <c r="D4" s="1">
        <f t="shared" si="0"/>
        <v>19</v>
      </c>
      <c r="E4" s="1">
        <f t="shared" si="0"/>
        <v>35</v>
      </c>
      <c r="G4">
        <v>3</v>
      </c>
      <c r="H4">
        <v>84</v>
      </c>
      <c r="J4" t="s">
        <v>96</v>
      </c>
      <c r="K4">
        <f>MAX(H2:H8)-MIN(H2:H8)</f>
        <v>7</v>
      </c>
      <c r="M4">
        <v>2</v>
      </c>
      <c r="N4">
        <v>1</v>
      </c>
      <c r="O4">
        <v>0</v>
      </c>
      <c r="AC4" s="8" t="s">
        <v>187</v>
      </c>
      <c r="AD4" t="s">
        <v>202</v>
      </c>
      <c r="AG4" t="s">
        <v>205</v>
      </c>
    </row>
    <row r="5" spans="1:33" x14ac:dyDescent="0.2">
      <c r="G5">
        <v>4</v>
      </c>
      <c r="H5">
        <v>88</v>
      </c>
      <c r="J5" t="s">
        <v>97</v>
      </c>
      <c r="K5">
        <f>_xlfn.VAR.S(H2:H8)</f>
        <v>8</v>
      </c>
      <c r="M5">
        <v>3</v>
      </c>
      <c r="N5">
        <v>1</v>
      </c>
      <c r="O5">
        <v>1</v>
      </c>
      <c r="P5">
        <v>0</v>
      </c>
      <c r="AC5" s="8" t="s">
        <v>186</v>
      </c>
      <c r="AD5" t="s">
        <v>198</v>
      </c>
    </row>
    <row r="6" spans="1:33" x14ac:dyDescent="0.2">
      <c r="A6">
        <v>1</v>
      </c>
      <c r="B6">
        <f>D4/E4</f>
        <v>0.54285714285714282</v>
      </c>
      <c r="G6">
        <v>5</v>
      </c>
      <c r="H6">
        <v>85</v>
      </c>
      <c r="M6">
        <v>4</v>
      </c>
      <c r="N6">
        <v>1</v>
      </c>
      <c r="O6">
        <v>1</v>
      </c>
      <c r="P6">
        <v>1</v>
      </c>
      <c r="Q6">
        <v>0</v>
      </c>
      <c r="AC6" s="8" t="s">
        <v>188</v>
      </c>
      <c r="AD6" t="s">
        <v>199</v>
      </c>
    </row>
    <row r="7" spans="1:33" x14ac:dyDescent="0.2">
      <c r="A7">
        <v>2</v>
      </c>
      <c r="B7">
        <f>B3/E3</f>
        <v>0.17647058823529413</v>
      </c>
      <c r="G7">
        <v>6</v>
      </c>
      <c r="H7">
        <v>90</v>
      </c>
      <c r="M7">
        <v>5</v>
      </c>
      <c r="N7">
        <v>1</v>
      </c>
      <c r="O7">
        <v>1</v>
      </c>
      <c r="P7">
        <v>1</v>
      </c>
      <c r="Q7">
        <v>1</v>
      </c>
      <c r="R7">
        <v>0</v>
      </c>
      <c r="AC7" s="8" t="s">
        <v>203</v>
      </c>
      <c r="AD7" t="s">
        <v>200</v>
      </c>
    </row>
    <row r="8" spans="1:33" x14ac:dyDescent="0.2">
      <c r="A8">
        <v>3</v>
      </c>
      <c r="B8">
        <f>B3/B4</f>
        <v>1</v>
      </c>
      <c r="G8">
        <v>7</v>
      </c>
      <c r="H8">
        <v>91</v>
      </c>
      <c r="M8">
        <v>6</v>
      </c>
      <c r="N8">
        <v>1</v>
      </c>
      <c r="O8">
        <v>1</v>
      </c>
      <c r="P8">
        <v>1</v>
      </c>
      <c r="Q8">
        <v>1</v>
      </c>
      <c r="R8">
        <v>1</v>
      </c>
      <c r="S8">
        <v>0</v>
      </c>
    </row>
    <row r="9" spans="1:33" x14ac:dyDescent="0.2">
      <c r="A9">
        <v>4</v>
      </c>
      <c r="B9">
        <f>C2/C4</f>
        <v>0.84615384615384615</v>
      </c>
      <c r="M9">
        <v>7</v>
      </c>
      <c r="N9">
        <v>1</v>
      </c>
      <c r="O9">
        <v>1</v>
      </c>
      <c r="P9">
        <v>1</v>
      </c>
      <c r="Q9">
        <v>1</v>
      </c>
      <c r="R9">
        <v>1</v>
      </c>
      <c r="S9">
        <v>1</v>
      </c>
      <c r="T9">
        <v>0</v>
      </c>
    </row>
    <row r="10" spans="1:33" x14ac:dyDescent="0.2">
      <c r="A10">
        <v>5</v>
      </c>
      <c r="B10">
        <f>C2/E2</f>
        <v>0.61111111111111116</v>
      </c>
      <c r="M10">
        <v>8</v>
      </c>
      <c r="N10">
        <v>1</v>
      </c>
      <c r="O10">
        <v>1</v>
      </c>
      <c r="P10">
        <v>1</v>
      </c>
      <c r="Q10">
        <v>1</v>
      </c>
      <c r="R10">
        <v>1</v>
      </c>
      <c r="S10">
        <v>1</v>
      </c>
      <c r="T10">
        <v>1</v>
      </c>
      <c r="U10">
        <v>0</v>
      </c>
    </row>
    <row r="11" spans="1:33" x14ac:dyDescent="0.2">
      <c r="H11" t="s">
        <v>225</v>
      </c>
      <c r="M11">
        <v>9</v>
      </c>
      <c r="N11">
        <v>1</v>
      </c>
      <c r="O11">
        <v>1</v>
      </c>
      <c r="P11">
        <v>1</v>
      </c>
      <c r="Q11">
        <v>1</v>
      </c>
      <c r="R11">
        <v>1</v>
      </c>
      <c r="S11">
        <v>1</v>
      </c>
      <c r="T11">
        <v>1</v>
      </c>
      <c r="U11">
        <v>1</v>
      </c>
      <c r="V11">
        <v>0</v>
      </c>
    </row>
    <row r="12" spans="1:33" x14ac:dyDescent="0.2">
      <c r="H12" t="s">
        <v>226</v>
      </c>
      <c r="I12" t="s">
        <v>227</v>
      </c>
      <c r="J12" t="s">
        <v>228</v>
      </c>
      <c r="M12">
        <v>10</v>
      </c>
      <c r="N12">
        <v>1</v>
      </c>
      <c r="O12">
        <v>1</v>
      </c>
      <c r="P12">
        <v>1</v>
      </c>
      <c r="Q12">
        <v>1</v>
      </c>
      <c r="R12">
        <v>1</v>
      </c>
      <c r="S12">
        <v>1</v>
      </c>
      <c r="T12">
        <v>1</v>
      </c>
      <c r="U12">
        <v>1</v>
      </c>
      <c r="V12">
        <v>1</v>
      </c>
      <c r="W12">
        <v>0</v>
      </c>
      <c r="AD12">
        <v>47</v>
      </c>
      <c r="AE12" t="s">
        <v>209</v>
      </c>
      <c r="AF12">
        <v>0.4</v>
      </c>
    </row>
    <row r="13" spans="1:33" x14ac:dyDescent="0.2">
      <c r="F13" t="s">
        <v>229</v>
      </c>
      <c r="G13" t="s">
        <v>230</v>
      </c>
      <c r="H13">
        <v>16</v>
      </c>
      <c r="I13">
        <v>12</v>
      </c>
      <c r="J13">
        <v>22</v>
      </c>
      <c r="K13">
        <f>SUM(H13:J13)</f>
        <v>50</v>
      </c>
      <c r="N13">
        <f>SUM(N3:N12)</f>
        <v>9</v>
      </c>
      <c r="O13">
        <f t="shared" ref="O13:W13" si="1">SUM(O3:O12)</f>
        <v>8</v>
      </c>
      <c r="P13">
        <f t="shared" si="1"/>
        <v>7</v>
      </c>
      <c r="Q13">
        <f t="shared" si="1"/>
        <v>6</v>
      </c>
      <c r="R13">
        <f t="shared" si="1"/>
        <v>5</v>
      </c>
      <c r="S13">
        <f t="shared" si="1"/>
        <v>4</v>
      </c>
      <c r="T13">
        <f t="shared" si="1"/>
        <v>3</v>
      </c>
      <c r="U13">
        <f t="shared" si="1"/>
        <v>2</v>
      </c>
      <c r="V13">
        <f t="shared" si="1"/>
        <v>1</v>
      </c>
      <c r="W13">
        <f t="shared" si="1"/>
        <v>0</v>
      </c>
      <c r="X13">
        <f>SUM(N13:W13)</f>
        <v>45</v>
      </c>
      <c r="AE13" t="s">
        <v>249</v>
      </c>
      <c r="AF13">
        <v>0.35</v>
      </c>
    </row>
    <row r="14" spans="1:33" x14ac:dyDescent="0.2">
      <c r="A14">
        <v>8</v>
      </c>
      <c r="B14">
        <v>4</v>
      </c>
      <c r="C14">
        <f>SUM(A14:B14)</f>
        <v>12</v>
      </c>
      <c r="D14">
        <f>B14/C14</f>
        <v>0.33333333333333331</v>
      </c>
      <c r="G14" t="s">
        <v>231</v>
      </c>
      <c r="H14">
        <v>45</v>
      </c>
      <c r="I14">
        <v>60</v>
      </c>
      <c r="J14">
        <v>45</v>
      </c>
      <c r="K14">
        <f>SUM(H14:J14)</f>
        <v>150</v>
      </c>
      <c r="AE14" t="s">
        <v>197</v>
      </c>
      <c r="AF14">
        <v>0.69</v>
      </c>
    </row>
    <row r="15" spans="1:33" x14ac:dyDescent="0.2">
      <c r="A15">
        <v>8</v>
      </c>
      <c r="B15">
        <v>3</v>
      </c>
      <c r="C15">
        <f t="shared" ref="C15:C18" si="2">SUM(A15:B15)</f>
        <v>11</v>
      </c>
      <c r="D15">
        <f t="shared" ref="D15:D18" si="3">B15/C15</f>
        <v>0.27272727272727271</v>
      </c>
      <c r="G15" t="s">
        <v>232</v>
      </c>
      <c r="H15">
        <v>93</v>
      </c>
      <c r="I15">
        <v>72</v>
      </c>
      <c r="J15">
        <v>135</v>
      </c>
      <c r="K15">
        <f>SUM(H15:J15)</f>
        <v>300</v>
      </c>
      <c r="AE15" t="s">
        <v>210</v>
      </c>
      <c r="AF15">
        <f>AF14-AF12+AF12*AF13</f>
        <v>0.42999999999999994</v>
      </c>
    </row>
    <row r="16" spans="1:33" x14ac:dyDescent="0.2">
      <c r="A16">
        <v>8</v>
      </c>
      <c r="B16">
        <v>2</v>
      </c>
      <c r="C16">
        <f t="shared" si="2"/>
        <v>10</v>
      </c>
      <c r="D16">
        <f t="shared" si="3"/>
        <v>0.2</v>
      </c>
      <c r="H16">
        <f>SUM(H13:H15)</f>
        <v>154</v>
      </c>
      <c r="I16">
        <f>SUM(I13:I15)</f>
        <v>144</v>
      </c>
      <c r="J16">
        <f>SUM(J13:J15)</f>
        <v>202</v>
      </c>
      <c r="K16">
        <f>SUM(H16:J16)</f>
        <v>500</v>
      </c>
      <c r="M16" t="s">
        <v>235</v>
      </c>
      <c r="N16">
        <v>3</v>
      </c>
    </row>
    <row r="17" spans="1:32" x14ac:dyDescent="0.2">
      <c r="A17">
        <v>8</v>
      </c>
      <c r="B17">
        <v>1</v>
      </c>
      <c r="C17">
        <f t="shared" si="2"/>
        <v>9</v>
      </c>
      <c r="D17">
        <f t="shared" si="3"/>
        <v>0.1111111111111111</v>
      </c>
      <c r="M17" t="s">
        <v>130</v>
      </c>
      <c r="N17">
        <v>7</v>
      </c>
    </row>
    <row r="18" spans="1:32" x14ac:dyDescent="0.2">
      <c r="D18">
        <f>PRODUCT(D14:D17)</f>
        <v>2.0202020202020202E-3</v>
      </c>
      <c r="J18">
        <f>J15/K15</f>
        <v>0.45</v>
      </c>
      <c r="M18" t="s">
        <v>236</v>
      </c>
      <c r="N18">
        <v>35</v>
      </c>
      <c r="O18">
        <f>FACT(N17)/(FACT(N16)*FACT(N17-N16))</f>
        <v>35</v>
      </c>
    </row>
    <row r="19" spans="1:32" x14ac:dyDescent="0.2">
      <c r="J19">
        <f>J14/K14</f>
        <v>0.3</v>
      </c>
      <c r="AD19">
        <v>49</v>
      </c>
      <c r="AE19" t="s">
        <v>209</v>
      </c>
      <c r="AF19">
        <v>0.2</v>
      </c>
    </row>
    <row r="20" spans="1:32" x14ac:dyDescent="0.2">
      <c r="M20" s="1" t="s">
        <v>241</v>
      </c>
      <c r="N20" s="1" t="s">
        <v>240</v>
      </c>
      <c r="O20" s="1" t="s">
        <v>239</v>
      </c>
      <c r="P20" s="1" t="s">
        <v>254</v>
      </c>
      <c r="Q20" s="1"/>
      <c r="R20" s="1"/>
      <c r="AE20" t="s">
        <v>210</v>
      </c>
      <c r="AF20">
        <v>0.6</v>
      </c>
    </row>
    <row r="21" spans="1:32" x14ac:dyDescent="0.2">
      <c r="A21" t="s">
        <v>202</v>
      </c>
      <c r="M21" s="1" t="s">
        <v>242</v>
      </c>
      <c r="N21" s="1" t="s">
        <v>21</v>
      </c>
      <c r="O21" s="1">
        <v>5</v>
      </c>
      <c r="P21" s="1">
        <v>3</v>
      </c>
      <c r="Q21" s="1">
        <f>O21*P21</f>
        <v>15</v>
      </c>
      <c r="R21" s="1"/>
      <c r="X21" t="s">
        <v>130</v>
      </c>
      <c r="AE21" t="s">
        <v>251</v>
      </c>
      <c r="AF21">
        <f>AF19*AF20</f>
        <v>0.12</v>
      </c>
    </row>
    <row r="22" spans="1:32" x14ac:dyDescent="0.2">
      <c r="M22" s="1" t="s">
        <v>243</v>
      </c>
      <c r="N22" s="1" t="s">
        <v>20</v>
      </c>
      <c r="O22" s="1">
        <v>4</v>
      </c>
      <c r="P22" s="1">
        <v>4</v>
      </c>
      <c r="Q22" s="1">
        <f t="shared" ref="Q22:Q24" si="4">O22*P22</f>
        <v>16</v>
      </c>
      <c r="R22" s="1"/>
      <c r="X22" t="s">
        <v>244</v>
      </c>
      <c r="Y22">
        <f>Y23^2</f>
        <v>400</v>
      </c>
      <c r="AE22" t="s">
        <v>197</v>
      </c>
      <c r="AF22">
        <f>AF19+AF20-AF21</f>
        <v>0.68</v>
      </c>
    </row>
    <row r="23" spans="1:32" x14ac:dyDescent="0.2">
      <c r="M23" s="1" t="s">
        <v>237</v>
      </c>
      <c r="N23" s="1" t="s">
        <v>22</v>
      </c>
      <c r="O23" s="1">
        <v>3</v>
      </c>
      <c r="P23" s="1">
        <v>2</v>
      </c>
      <c r="Q23" s="1">
        <f t="shared" si="4"/>
        <v>6</v>
      </c>
      <c r="R23" s="1"/>
      <c r="X23" t="s">
        <v>248</v>
      </c>
      <c r="Y23">
        <v>20</v>
      </c>
    </row>
    <row r="24" spans="1:32" x14ac:dyDescent="0.2">
      <c r="A24" t="s">
        <v>209</v>
      </c>
      <c r="B24">
        <v>0.9</v>
      </c>
      <c r="J24" t="s">
        <v>233</v>
      </c>
      <c r="K24">
        <f>SQRT(324)</f>
        <v>18</v>
      </c>
      <c r="M24" s="1" t="s">
        <v>238</v>
      </c>
      <c r="N24" s="1" t="s">
        <v>22</v>
      </c>
      <c r="O24" s="1">
        <v>5</v>
      </c>
      <c r="P24" s="1">
        <v>2</v>
      </c>
      <c r="Q24" s="1">
        <f t="shared" si="4"/>
        <v>10</v>
      </c>
      <c r="R24" s="1"/>
    </row>
    <row r="25" spans="1:32" x14ac:dyDescent="0.2">
      <c r="A25" t="s">
        <v>210</v>
      </c>
      <c r="B25">
        <f>B26/B24</f>
        <v>0.55555555555555558</v>
      </c>
      <c r="J25" t="s">
        <v>81</v>
      </c>
      <c r="K25">
        <v>60</v>
      </c>
      <c r="M25" s="1"/>
      <c r="N25" s="1"/>
      <c r="O25" s="1">
        <f>SUM(O21:O24)</f>
        <v>17</v>
      </c>
      <c r="P25" s="1">
        <f>SUM(P21:P24)</f>
        <v>11</v>
      </c>
      <c r="Q25" s="1">
        <f>SUM(Q21:Q24)</f>
        <v>47</v>
      </c>
      <c r="R25" s="1">
        <f>Q25/O25</f>
        <v>2.7647058823529411</v>
      </c>
      <c r="Y25">
        <f>7200/400+1</f>
        <v>19</v>
      </c>
      <c r="AD25">
        <v>50</v>
      </c>
      <c r="AE25" t="s">
        <v>209</v>
      </c>
      <c r="AF25">
        <v>0.05</v>
      </c>
    </row>
    <row r="26" spans="1:32" x14ac:dyDescent="0.2">
      <c r="A26" t="s">
        <v>211</v>
      </c>
      <c r="B26">
        <v>0.5</v>
      </c>
      <c r="G26">
        <f>SQRT(576)</f>
        <v>24</v>
      </c>
      <c r="J26" t="s">
        <v>234</v>
      </c>
      <c r="K26">
        <f>K24/K25</f>
        <v>0.3</v>
      </c>
      <c r="R26">
        <f>SUMPRODUCT(O21:O24,P21:P24)/SUM(O21:O24)</f>
        <v>2.7647058823529411</v>
      </c>
      <c r="AE26" t="s">
        <v>210</v>
      </c>
      <c r="AF26">
        <v>0.65</v>
      </c>
    </row>
    <row r="27" spans="1:32" x14ac:dyDescent="0.2">
      <c r="AE27" t="s">
        <v>250</v>
      </c>
      <c r="AF27">
        <f>AF25*AF26</f>
        <v>3.2500000000000001E-2</v>
      </c>
    </row>
    <row r="28" spans="1:32" x14ac:dyDescent="0.2">
      <c r="A28" t="s">
        <v>212</v>
      </c>
      <c r="B28" t="s">
        <v>213</v>
      </c>
      <c r="M28" t="s">
        <v>244</v>
      </c>
      <c r="N28">
        <f>N29^2</f>
        <v>784</v>
      </c>
    </row>
    <row r="29" spans="1:32" x14ac:dyDescent="0.2">
      <c r="A29" t="s">
        <v>214</v>
      </c>
      <c r="B29">
        <v>92</v>
      </c>
      <c r="M29" t="s">
        <v>245</v>
      </c>
      <c r="N29">
        <f>N30*N31</f>
        <v>28</v>
      </c>
    </row>
    <row r="30" spans="1:32" x14ac:dyDescent="0.2">
      <c r="A30" t="s">
        <v>215</v>
      </c>
      <c r="B30">
        <v>86</v>
      </c>
      <c r="M30" t="s">
        <v>246</v>
      </c>
      <c r="N30">
        <v>70</v>
      </c>
    </row>
    <row r="31" spans="1:32" x14ac:dyDescent="0.2">
      <c r="A31" t="s">
        <v>216</v>
      </c>
      <c r="B31">
        <v>46</v>
      </c>
      <c r="M31" t="s">
        <v>247</v>
      </c>
      <c r="N31">
        <v>0.4</v>
      </c>
    </row>
    <row r="32" spans="1:32" x14ac:dyDescent="0.2">
      <c r="A32" t="s">
        <v>217</v>
      </c>
      <c r="B32">
        <v>91</v>
      </c>
      <c r="Q32" t="s">
        <v>14</v>
      </c>
      <c r="R32" t="s">
        <v>252</v>
      </c>
      <c r="S32" t="s">
        <v>253</v>
      </c>
    </row>
    <row r="33" spans="1:19" x14ac:dyDescent="0.2">
      <c r="A33" t="s">
        <v>218</v>
      </c>
      <c r="B33">
        <v>37</v>
      </c>
      <c r="Q33" t="s">
        <v>14</v>
      </c>
      <c r="R33" t="s">
        <v>253</v>
      </c>
      <c r="S33" t="s">
        <v>252</v>
      </c>
    </row>
    <row r="34" spans="1:19" x14ac:dyDescent="0.2">
      <c r="A34" t="s">
        <v>219</v>
      </c>
      <c r="B34">
        <v>46</v>
      </c>
      <c r="Q34" t="s">
        <v>252</v>
      </c>
      <c r="R34" t="s">
        <v>14</v>
      </c>
      <c r="S34" t="s">
        <v>253</v>
      </c>
    </row>
    <row r="35" spans="1:19" x14ac:dyDescent="0.2">
      <c r="A35" t="s">
        <v>220</v>
      </c>
      <c r="B35">
        <v>2</v>
      </c>
      <c r="Q35" t="s">
        <v>253</v>
      </c>
      <c r="R35" t="s">
        <v>14</v>
      </c>
      <c r="S35" t="s">
        <v>252</v>
      </c>
    </row>
    <row r="36" spans="1:19" x14ac:dyDescent="0.2">
      <c r="B36">
        <f>SUM(B29:B35)</f>
        <v>400</v>
      </c>
      <c r="Q36" t="s">
        <v>253</v>
      </c>
      <c r="R36" t="s">
        <v>252</v>
      </c>
      <c r="S36" t="s">
        <v>14</v>
      </c>
    </row>
    <row r="37" spans="1:19" x14ac:dyDescent="0.2">
      <c r="Q37" t="s">
        <v>252</v>
      </c>
      <c r="R37" t="s">
        <v>253</v>
      </c>
      <c r="S37" t="s">
        <v>14</v>
      </c>
    </row>
    <row r="41" spans="1:19" x14ac:dyDescent="0.2">
      <c r="A41" t="s">
        <v>221</v>
      </c>
      <c r="B41">
        <f>B33/SUM(B29:B35)</f>
        <v>9.2499999999999999E-2</v>
      </c>
    </row>
    <row r="42" spans="1:19" x14ac:dyDescent="0.2">
      <c r="A42" t="s">
        <v>222</v>
      </c>
      <c r="B42">
        <f>1-B41</f>
        <v>0.90749999999999997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5E365A-26BD-4B30-83F0-7DA8A903936A}">
  <dimension ref="A1:X64"/>
  <sheetViews>
    <sheetView zoomScale="75" zoomScaleNormal="75" workbookViewId="0">
      <selection activeCell="AH39" sqref="AH39"/>
    </sheetView>
  </sheetViews>
  <sheetFormatPr defaultRowHeight="12" x14ac:dyDescent="0.2"/>
  <sheetData>
    <row r="1" spans="12:12" x14ac:dyDescent="0.2">
      <c r="L1" t="s">
        <v>43</v>
      </c>
    </row>
    <row r="17" spans="1:24" x14ac:dyDescent="0.2">
      <c r="A17" t="s">
        <v>42</v>
      </c>
    </row>
    <row r="29" spans="1:24" x14ac:dyDescent="0.2">
      <c r="X29" t="s">
        <v>45</v>
      </c>
    </row>
    <row r="32" spans="1:24" x14ac:dyDescent="0.2">
      <c r="L32" t="s">
        <v>44</v>
      </c>
    </row>
    <row r="40" spans="12:20" x14ac:dyDescent="0.2">
      <c r="L40" t="s">
        <v>32</v>
      </c>
      <c r="T40" t="s">
        <v>33</v>
      </c>
    </row>
    <row r="60" spans="12:20" x14ac:dyDescent="0.2">
      <c r="T60" t="s">
        <v>34</v>
      </c>
    </row>
    <row r="61" spans="12:20" x14ac:dyDescent="0.2">
      <c r="L61" t="s">
        <v>38</v>
      </c>
      <c r="T61" t="s">
        <v>35</v>
      </c>
    </row>
    <row r="62" spans="12:20" x14ac:dyDescent="0.2">
      <c r="L62" t="s">
        <v>39</v>
      </c>
      <c r="T62" t="s">
        <v>36</v>
      </c>
    </row>
    <row r="63" spans="12:20" x14ac:dyDescent="0.2">
      <c r="L63" t="s">
        <v>40</v>
      </c>
      <c r="T63" t="s">
        <v>37</v>
      </c>
    </row>
    <row r="64" spans="12:20" x14ac:dyDescent="0.2">
      <c r="L64" t="s">
        <v>41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CA389B-6405-40B2-9343-79AD4F50F983}">
  <dimension ref="L1:BY139"/>
  <sheetViews>
    <sheetView topLeftCell="AM1" zoomScale="75" zoomScaleNormal="75" workbookViewId="0">
      <selection activeCell="BN1" sqref="BN1"/>
    </sheetView>
  </sheetViews>
  <sheetFormatPr defaultRowHeight="12" x14ac:dyDescent="0.2"/>
  <cols>
    <col min="14" max="14" width="11" bestFit="1" customWidth="1"/>
  </cols>
  <sheetData>
    <row r="1" spans="12:77" x14ac:dyDescent="0.2">
      <c r="L1" t="s">
        <v>46</v>
      </c>
      <c r="X1" t="s">
        <v>55</v>
      </c>
      <c r="AM1" t="s">
        <v>66</v>
      </c>
      <c r="AY1" t="s">
        <v>69</v>
      </c>
      <c r="BN1" t="s">
        <v>70</v>
      </c>
      <c r="BY1" t="s">
        <v>72</v>
      </c>
    </row>
    <row r="21" spans="12:24" x14ac:dyDescent="0.2">
      <c r="L21" t="s">
        <v>47</v>
      </c>
    </row>
    <row r="27" spans="12:24" x14ac:dyDescent="0.2">
      <c r="X27" t="s">
        <v>56</v>
      </c>
    </row>
    <row r="35" spans="12:77" x14ac:dyDescent="0.2">
      <c r="AM35" t="s">
        <v>67</v>
      </c>
    </row>
    <row r="37" spans="12:77" x14ac:dyDescent="0.2">
      <c r="L37" s="5" t="s">
        <v>48</v>
      </c>
      <c r="M37" s="5" t="s">
        <v>49</v>
      </c>
      <c r="N37" s="5" t="s">
        <v>50</v>
      </c>
    </row>
    <row r="38" spans="12:77" x14ac:dyDescent="0.2">
      <c r="L38" t="s">
        <v>51</v>
      </c>
      <c r="M38">
        <v>52</v>
      </c>
      <c r="N38" s="6">
        <f>M38/$M$42</f>
        <v>0.28888888888888886</v>
      </c>
    </row>
    <row r="39" spans="12:77" x14ac:dyDescent="0.2">
      <c r="L39" t="s">
        <v>52</v>
      </c>
      <c r="M39">
        <v>40</v>
      </c>
      <c r="N39" s="6">
        <f t="shared" ref="N39:N41" si="0">M39/$M$42</f>
        <v>0.22222222222222221</v>
      </c>
    </row>
    <row r="40" spans="12:77" x14ac:dyDescent="0.2">
      <c r="L40" t="s">
        <v>53</v>
      </c>
      <c r="M40">
        <v>45</v>
      </c>
      <c r="N40" s="6">
        <f t="shared" si="0"/>
        <v>0.25</v>
      </c>
    </row>
    <row r="41" spans="12:77" x14ac:dyDescent="0.2">
      <c r="L41" t="s">
        <v>54</v>
      </c>
      <c r="M41">
        <v>43</v>
      </c>
      <c r="N41" s="6">
        <f t="shared" si="0"/>
        <v>0.2388888888888889</v>
      </c>
    </row>
    <row r="42" spans="12:77" x14ac:dyDescent="0.2">
      <c r="L42" s="5"/>
      <c r="M42" s="5">
        <f>SUM(M38:M41)</f>
        <v>180</v>
      </c>
      <c r="N42" s="7">
        <f>SUM(N38:N41)</f>
        <v>1</v>
      </c>
    </row>
    <row r="45" spans="12:77" x14ac:dyDescent="0.2">
      <c r="BY45" t="s">
        <v>73</v>
      </c>
    </row>
    <row r="47" spans="12:77" x14ac:dyDescent="0.2">
      <c r="BN47" t="s">
        <v>71</v>
      </c>
    </row>
    <row r="54" spans="24:26" x14ac:dyDescent="0.2">
      <c r="X54" t="s">
        <v>57</v>
      </c>
      <c r="Y54" t="s">
        <v>64</v>
      </c>
      <c r="Z54" t="s">
        <v>65</v>
      </c>
    </row>
    <row r="55" spans="24:26" x14ac:dyDescent="0.2">
      <c r="X55" t="s">
        <v>58</v>
      </c>
      <c r="Y55">
        <v>72</v>
      </c>
      <c r="Z55" s="4">
        <f>Y55/$Y$60</f>
        <v>0.4</v>
      </c>
    </row>
    <row r="56" spans="24:26" x14ac:dyDescent="0.2">
      <c r="X56" t="s">
        <v>59</v>
      </c>
      <c r="Y56">
        <v>54</v>
      </c>
      <c r="Z56" s="4">
        <f t="shared" ref="Z56:Z59" si="1">Y56/$Y$60</f>
        <v>0.3</v>
      </c>
    </row>
    <row r="57" spans="24:26" x14ac:dyDescent="0.2">
      <c r="X57" t="s">
        <v>60</v>
      </c>
      <c r="Y57">
        <v>27</v>
      </c>
      <c r="Z57" s="4">
        <f t="shared" si="1"/>
        <v>0.15</v>
      </c>
    </row>
    <row r="58" spans="24:26" x14ac:dyDescent="0.2">
      <c r="X58" t="s">
        <v>61</v>
      </c>
      <c r="Y58">
        <v>18</v>
      </c>
      <c r="Z58" s="4">
        <f t="shared" si="1"/>
        <v>0.1</v>
      </c>
    </row>
    <row r="59" spans="24:26" x14ac:dyDescent="0.2">
      <c r="X59" t="s">
        <v>62</v>
      </c>
      <c r="Y59">
        <v>9</v>
      </c>
      <c r="Z59" s="4">
        <f t="shared" si="1"/>
        <v>0.05</v>
      </c>
    </row>
    <row r="60" spans="24:26" x14ac:dyDescent="0.2">
      <c r="X60" t="s">
        <v>63</v>
      </c>
      <c r="Y60">
        <f>SUM(Y55:Y59)</f>
        <v>180</v>
      </c>
      <c r="Z60" s="4">
        <f>SUM(Z55:Z59)</f>
        <v>1</v>
      </c>
    </row>
    <row r="83" spans="77:77" x14ac:dyDescent="0.2">
      <c r="BY83" t="s">
        <v>74</v>
      </c>
    </row>
    <row r="139" spans="39:39" x14ac:dyDescent="0.2">
      <c r="AM139" t="s">
        <v>68</v>
      </c>
    </row>
  </sheetData>
  <pageMargins left="0.7" right="0.7" top="0.75" bottom="0.75" header="0.3" footer="0.3"/>
  <pageSetup orientation="portrait" horizontalDpi="0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Exercises (1)</vt:lpstr>
      <vt:lpstr>Exercises (2)</vt:lpstr>
      <vt:lpstr>Exercises (3)</vt:lpstr>
      <vt:lpstr>Exercises (4)</vt:lpstr>
      <vt:lpstr>Exercises (5)</vt:lpstr>
      <vt:lpstr>Exercises (6)</vt:lpstr>
      <vt:lpstr>Exam 1 Scratch Paper</vt:lpstr>
      <vt:lpstr>Ch 1 - What is Statistics</vt:lpstr>
      <vt:lpstr>Ch 2 - Freq Tables, Dist</vt:lpstr>
      <vt:lpstr>Ch 3 - Numerical Measures</vt:lpstr>
      <vt:lpstr>Ch 4 - Display and Explore Data</vt:lpstr>
      <vt:lpstr>Ch 5 - Probability Concepts</vt:lpstr>
      <vt:lpstr>Applewood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</dc:creator>
  <cp:lastModifiedBy>Eric</cp:lastModifiedBy>
  <dcterms:created xsi:type="dcterms:W3CDTF">2020-09-17T02:53:00Z</dcterms:created>
  <dcterms:modified xsi:type="dcterms:W3CDTF">2020-09-24T03:38:41Z</dcterms:modified>
</cp:coreProperties>
</file>